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arts" sheetId="1" r:id="rId1"/>
    <sheet name="Design Notes" sheetId="2" r:id="rId2"/>
    <sheet name="Building Notes" sheetId="4" r:id="rId3"/>
    <sheet name="Design Goals" sheetId="3" r:id="rId4"/>
  </sheets>
  <calcPr calcId="152511"/>
</workbook>
</file>

<file path=xl/calcChain.xml><?xml version="1.0" encoding="utf-8"?>
<calcChain xmlns="http://schemas.openxmlformats.org/spreadsheetml/2006/main">
  <c r="G52" i="1" l="1"/>
  <c r="G51" i="1"/>
  <c r="M13" i="2" l="1"/>
  <c r="M11" i="2"/>
  <c r="M8" i="2"/>
  <c r="M7" i="2"/>
  <c r="G80" i="1" l="1"/>
  <c r="H80" i="1"/>
  <c r="I80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7" i="1"/>
  <c r="G48" i="1"/>
  <c r="G49" i="1"/>
  <c r="G50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108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8" i="1"/>
  <c r="I107" i="1" l="1"/>
  <c r="H107" i="1"/>
  <c r="H19" i="1"/>
  <c r="H20" i="1"/>
  <c r="H15" i="1"/>
  <c r="I15" i="1"/>
  <c r="I20" i="1"/>
  <c r="E106" i="1"/>
  <c r="H106" i="1" s="1"/>
  <c r="E105" i="1"/>
  <c r="I105" i="1" s="1"/>
  <c r="I104" i="1"/>
  <c r="H104" i="1"/>
  <c r="I103" i="1"/>
  <c r="H103" i="1"/>
  <c r="I102" i="1"/>
  <c r="H102" i="1"/>
  <c r="I101" i="1"/>
  <c r="H101" i="1"/>
  <c r="I100" i="1"/>
  <c r="H100" i="1"/>
  <c r="I98" i="1"/>
  <c r="H98" i="1"/>
  <c r="I97" i="1"/>
  <c r="H97" i="1"/>
  <c r="I96" i="1"/>
  <c r="H96" i="1"/>
  <c r="H105" i="1" l="1"/>
  <c r="I106" i="1"/>
  <c r="H94" i="1"/>
  <c r="H95" i="1"/>
  <c r="H49" i="1" l="1"/>
  <c r="I49" i="1"/>
  <c r="E54" i="1" l="1"/>
  <c r="H54" i="1" s="1"/>
  <c r="E53" i="1"/>
  <c r="I53" i="1" s="1"/>
  <c r="H50" i="1"/>
  <c r="I50" i="1"/>
  <c r="I95" i="1"/>
  <c r="H53" i="1" l="1"/>
  <c r="I54" i="1"/>
  <c r="H45" i="1"/>
  <c r="I45" i="1"/>
  <c r="H44" i="1"/>
  <c r="I44" i="1"/>
  <c r="I94" i="1" l="1"/>
  <c r="H41" i="1" l="1"/>
  <c r="I41" i="1"/>
  <c r="H43" i="1"/>
  <c r="I43" i="1"/>
  <c r="H42" i="1" l="1"/>
  <c r="I42" i="1"/>
  <c r="H40" i="1"/>
  <c r="I40" i="1"/>
  <c r="H39" i="1"/>
  <c r="I39" i="1"/>
  <c r="H76" i="1"/>
  <c r="I76" i="1"/>
  <c r="H38" i="1"/>
  <c r="I38" i="1"/>
  <c r="H36" i="1"/>
  <c r="I36" i="1"/>
  <c r="H48" i="1" l="1"/>
  <c r="I48" i="1"/>
  <c r="H91" i="1"/>
  <c r="I91" i="1"/>
  <c r="I22" i="1" l="1"/>
  <c r="H28" i="1" l="1"/>
  <c r="I28" i="1"/>
  <c r="H22" i="1"/>
  <c r="E17" i="1"/>
  <c r="E16" i="1"/>
  <c r="H27" i="1" l="1"/>
  <c r="I27" i="1"/>
  <c r="H26" i="1"/>
  <c r="I26" i="1"/>
  <c r="H33" i="1"/>
  <c r="I33" i="1"/>
  <c r="H32" i="1"/>
  <c r="I32" i="1"/>
  <c r="H90" i="1" l="1"/>
  <c r="I90" i="1"/>
  <c r="I77" i="1" l="1"/>
  <c r="I78" i="1"/>
  <c r="H77" i="1"/>
  <c r="H78" i="1"/>
  <c r="H29" i="1" l="1"/>
  <c r="I29" i="1"/>
  <c r="H62" i="1" l="1"/>
  <c r="I62" i="1"/>
  <c r="H69" i="1" l="1"/>
  <c r="I69" i="1"/>
  <c r="I108" i="1" l="1"/>
  <c r="H108" i="1"/>
  <c r="I83" i="1"/>
  <c r="I25" i="1" l="1"/>
  <c r="H25" i="1"/>
  <c r="H92" i="1" l="1"/>
  <c r="I92" i="1"/>
  <c r="H57" i="1"/>
  <c r="I57" i="1"/>
  <c r="H9" i="1"/>
  <c r="H10" i="1"/>
  <c r="H12" i="1"/>
  <c r="H13" i="1"/>
  <c r="H14" i="1"/>
  <c r="H11" i="1"/>
  <c r="H18" i="1"/>
  <c r="H16" i="1"/>
  <c r="H17" i="1"/>
  <c r="H23" i="1"/>
  <c r="H24" i="1"/>
  <c r="H30" i="1"/>
  <c r="H31" i="1"/>
  <c r="H47" i="1"/>
  <c r="H34" i="1"/>
  <c r="H35" i="1"/>
  <c r="H37" i="1"/>
  <c r="H55" i="1"/>
  <c r="H56" i="1"/>
  <c r="H58" i="1"/>
  <c r="H60" i="1"/>
  <c r="H61" i="1"/>
  <c r="H63" i="1"/>
  <c r="H59" i="1"/>
  <c r="H64" i="1"/>
  <c r="H65" i="1"/>
  <c r="H66" i="1"/>
  <c r="H67" i="1"/>
  <c r="H68" i="1"/>
  <c r="H70" i="1"/>
  <c r="H71" i="1"/>
  <c r="H72" i="1"/>
  <c r="H73" i="1"/>
  <c r="H74" i="1"/>
  <c r="H75" i="1"/>
  <c r="H93" i="1"/>
  <c r="H79" i="1"/>
  <c r="H83" i="1"/>
  <c r="H8" i="1"/>
  <c r="H85" i="1" l="1"/>
  <c r="I9" i="1"/>
  <c r="I10" i="1"/>
  <c r="I12" i="1"/>
  <c r="I13" i="1"/>
  <c r="I19" i="1"/>
  <c r="I14" i="1"/>
  <c r="I11" i="1"/>
  <c r="I18" i="1"/>
  <c r="I16" i="1"/>
  <c r="I17" i="1"/>
  <c r="I23" i="1"/>
  <c r="I24" i="1"/>
  <c r="I30" i="1"/>
  <c r="I31" i="1"/>
  <c r="I47" i="1"/>
  <c r="I34" i="1"/>
  <c r="I35" i="1"/>
  <c r="I37" i="1"/>
  <c r="I55" i="1"/>
  <c r="I56" i="1"/>
  <c r="I58" i="1"/>
  <c r="I60" i="1"/>
  <c r="I61" i="1"/>
  <c r="I63" i="1"/>
  <c r="I59" i="1"/>
  <c r="I64" i="1"/>
  <c r="I65" i="1"/>
  <c r="I66" i="1"/>
  <c r="I67" i="1"/>
  <c r="I68" i="1"/>
  <c r="I70" i="1"/>
  <c r="I71" i="1"/>
  <c r="I72" i="1"/>
  <c r="I73" i="1"/>
  <c r="I74" i="1"/>
  <c r="I75" i="1"/>
  <c r="I93" i="1"/>
  <c r="I79" i="1"/>
  <c r="I8" i="1"/>
  <c r="I85" i="1" l="1"/>
</calcChain>
</file>

<file path=xl/sharedStrings.xml><?xml version="1.0" encoding="utf-8"?>
<sst xmlns="http://schemas.openxmlformats.org/spreadsheetml/2006/main" count="407" uniqueCount="245">
  <si>
    <t>Item</t>
  </si>
  <si>
    <t>Qty</t>
  </si>
  <si>
    <t>Already Have</t>
  </si>
  <si>
    <t>Cost (per)</t>
  </si>
  <si>
    <t>Normal Cost</t>
  </si>
  <si>
    <t>Category</t>
  </si>
  <si>
    <t>Source</t>
  </si>
  <si>
    <t>Structure</t>
  </si>
  <si>
    <t>Description</t>
  </si>
  <si>
    <t>3x2 Joining Plate</t>
  </si>
  <si>
    <t>2x1 Gusset</t>
  </si>
  <si>
    <t>Lower Horizontal beam</t>
  </si>
  <si>
    <t>Upper Horizontal beam</t>
  </si>
  <si>
    <t>Mechanical</t>
  </si>
  <si>
    <t>Electronics</t>
  </si>
  <si>
    <t>Megatronics v3</t>
  </si>
  <si>
    <t>Stepper Drivers</t>
  </si>
  <si>
    <t>Heater Cartridge</t>
  </si>
  <si>
    <t>EndStop switch</t>
  </si>
  <si>
    <t>NEMA 17 Stepper Motor</t>
  </si>
  <si>
    <t>NEMA 23 Stepper Motor</t>
  </si>
  <si>
    <t>FDM Hardware</t>
  </si>
  <si>
    <t>Platform</t>
  </si>
  <si>
    <t>Extruder</t>
  </si>
  <si>
    <t>Extruder Hobbed Pulley</t>
  </si>
  <si>
    <t>Bowden Fittings</t>
  </si>
  <si>
    <t>E3D Hot end</t>
  </si>
  <si>
    <t>E3D</t>
  </si>
  <si>
    <t>v6 (for kraken)</t>
  </si>
  <si>
    <t xml:space="preserve">12VDC Power Supply (amps??) </t>
  </si>
  <si>
    <t>Misc</t>
  </si>
  <si>
    <t>UltiMachine</t>
  </si>
  <si>
    <t>UM30GTHCP2</t>
  </si>
  <si>
    <t>30 AWG K ype Thermocouple</t>
  </si>
  <si>
    <t>OpenBuilds</t>
  </si>
  <si>
    <t>Total</t>
  </si>
  <si>
    <t>Print</t>
  </si>
  <si>
    <t>Make</t>
  </si>
  <si>
    <t>Microswitch SS-3GL13PT</t>
  </si>
  <si>
    <t>ebay</t>
  </si>
  <si>
    <t>SainSmart</t>
  </si>
  <si>
    <t>McMasterCarr</t>
  </si>
  <si>
    <t>ReprapWorld</t>
  </si>
  <si>
    <t>LCD Display and megatronics adatper</t>
  </si>
  <si>
    <t>20-029-106</t>
  </si>
  <si>
    <t>LED lighting (5m is plenty)</t>
  </si>
  <si>
    <t>26-011-901</t>
  </si>
  <si>
    <t>-or- Basic Wiring Set</t>
  </si>
  <si>
    <t>ReprapDiscount</t>
  </si>
  <si>
    <t>5225K711</t>
  </si>
  <si>
    <t>Ball Ends</t>
  </si>
  <si>
    <t>Igus</t>
  </si>
  <si>
    <t>Vertical 60 degree extrusion</t>
  </si>
  <si>
    <t>80/20 (ebay or amazon)</t>
  </si>
  <si>
    <t>40-4040x2440</t>
  </si>
  <si>
    <t>40-4080x1220</t>
  </si>
  <si>
    <t>Inner corner bracket</t>
  </si>
  <si>
    <t>1x1 Gusset</t>
  </si>
  <si>
    <t>Need room for motor</t>
  </si>
  <si>
    <t>Comments</t>
  </si>
  <si>
    <t>OnlineMetals</t>
  </si>
  <si>
    <t>Rasberry Pi B</t>
  </si>
  <si>
    <t>Re-PC</t>
  </si>
  <si>
    <t>6 total 400mm long  (have 1 - 1.5"x1.5" that have since close enough)</t>
  </si>
  <si>
    <t>3 total 400mm long (using 1.5"x3" that have since close enough)</t>
  </si>
  <si>
    <t>RASPBERRY-MODB+-512M</t>
  </si>
  <si>
    <t>geeetech</t>
  </si>
  <si>
    <t>16 - 2 pin cables</t>
  </si>
  <si>
    <t>ACJ-06646</t>
  </si>
  <si>
    <t>External themocouple Board</t>
  </si>
  <si>
    <t>Phidgets</t>
  </si>
  <si>
    <t>57STH56</t>
  </si>
  <si>
    <t>sale price (ordered), $40 at pololu</t>
  </si>
  <si>
    <t>pololu</t>
  </si>
  <si>
    <t>EXTTHERMOC10</t>
  </si>
  <si>
    <t>2133T9</t>
  </si>
  <si>
    <t>Per foot, MFA tubing haven't tried before a bit more pricey</t>
  </si>
  <si>
    <t>Double Channel nuts</t>
  </si>
  <si>
    <t>6 total 1800mm long</t>
  </si>
  <si>
    <t>1658T32</t>
  </si>
  <si>
    <t>V-Rail to hole</t>
  </si>
  <si>
    <t>2ft tubing, (goal 8.3mm OD, 5mmID)</t>
  </si>
  <si>
    <t>18.5x16x0.25" Aluminum bed</t>
  </si>
  <si>
    <t>To allow disconnecting the tubing</t>
  </si>
  <si>
    <t>16" dia glass build surface, Ceramic Glass</t>
  </si>
  <si>
    <t>https://www.onedayglass.com/order-online</t>
  </si>
  <si>
    <t>400mm Borosillicate Glass</t>
  </si>
  <si>
    <t>Minimum to get a 462mm x 400mm (Hex bed)</t>
  </si>
  <si>
    <t>Bowden tubing (5ftx3)</t>
  </si>
  <si>
    <t>Aluminum tube ID &gt; 4.2mm x ID ~3/8 x 450mm, 1 - 8', 1 - 2'</t>
  </si>
  <si>
    <t>Smooth Idler Pulley Kit</t>
  </si>
  <si>
    <t>V-Slot Actuator End Mount</t>
  </si>
  <si>
    <t>30 tooth GT2 Drive Pulley</t>
  </si>
  <si>
    <t>40-4332</t>
  </si>
  <si>
    <t>Electronics Plate</t>
  </si>
  <si>
    <t>HomeDepot</t>
  </si>
  <si>
    <t>PC Multi-Wall 3 pieces covers all chamber sides</t>
  </si>
  <si>
    <t>Large Walls</t>
  </si>
  <si>
    <t>Wall with door</t>
  </si>
  <si>
    <t>Bottom Floor</t>
  </si>
  <si>
    <t>Top</t>
  </si>
  <si>
    <t>Corner Wall</t>
  </si>
  <si>
    <t>Single Channel nuts</t>
  </si>
  <si>
    <t>40-3368</t>
  </si>
  <si>
    <t>40-4096 x 2440</t>
  </si>
  <si>
    <t>Normal Bolts</t>
  </si>
  <si>
    <t>Longer Bolts</t>
  </si>
  <si>
    <t>For corners (0.75")</t>
  </si>
  <si>
    <t>8mmx16 (mine are 5/16 but no prob since my inner gussets are)</t>
  </si>
  <si>
    <t>40-1982</t>
  </si>
  <si>
    <t>40-1981</t>
  </si>
  <si>
    <t>Pack of 10 for $8.40, Need 2 extra for corner gussets that have w/o gussets</t>
  </si>
  <si>
    <t>Pack of 25 for $8 so actual price higher</t>
  </si>
  <si>
    <t>I don't have the more hidden ones but using the fractional gussets</t>
  </si>
  <si>
    <t>13-8916</t>
  </si>
  <si>
    <t>Center 60 degree extrusion</t>
  </si>
  <si>
    <t>Use left over from sides unless get custom cut</t>
  </si>
  <si>
    <t>279-THS252R7J</t>
  </si>
  <si>
    <t>I would use my 7ohm ones I have unless they burn out (takes 19 of em)</t>
  </si>
  <si>
    <t>25W 2.7Ohm Power Resistors for Heated bed</t>
  </si>
  <si>
    <t>Mouser</t>
  </si>
  <si>
    <t>Acrylic or 3D Print</t>
  </si>
  <si>
    <t>400mm Borosilicate glass build plate</t>
  </si>
  <si>
    <t>UltiBots</t>
  </si>
  <si>
    <t>GT2 Belt need 3500mm x3 = 11m</t>
  </si>
  <si>
    <t>Aluminum Arms 450mm (17.72") x6</t>
  </si>
  <si>
    <t>TDGlass400mm-3mm</t>
  </si>
  <si>
    <t>tridprinting</t>
  </si>
  <si>
    <t>24"x24"x0.04" PEI sheet</t>
  </si>
  <si>
    <t>Amazon by Ultem</t>
  </si>
  <si>
    <t>GRA2503001084</t>
  </si>
  <si>
    <t>need 16x16 or bigger (400mm = 15.75")  (0.03" thickness recommended)</t>
  </si>
  <si>
    <t>Same price from Filastruder (well $1 more)</t>
  </si>
  <si>
    <t>Vertical Beam V-slot 20x40x1500</t>
  </si>
  <si>
    <t>215-LP</t>
  </si>
  <si>
    <t>Carriage - Mini V Plate</t>
  </si>
  <si>
    <t>Carriage - Xtreme Mini V Wheel Kit</t>
  </si>
  <si>
    <t>Carriage - Aluminum Spacers 6mm</t>
  </si>
  <si>
    <t>Carriage - Low Profile Screws 25mm (25/pack)</t>
  </si>
  <si>
    <t>Carriage - Eccentric Spacers 6mm</t>
  </si>
  <si>
    <t>Promethius Parts</t>
  </si>
  <si>
    <t>Double Tee Nuts</t>
  </si>
  <si>
    <t>M5 x 6mm screws (pack of 25)</t>
  </si>
  <si>
    <t>End Mount Screws M3x30mm</t>
  </si>
  <si>
    <t>Current Cost</t>
  </si>
  <si>
    <t>M5 x 10mm screws (pack of 25)</t>
  </si>
  <si>
    <t>To attach linear guides to 80/20 frame</t>
  </si>
  <si>
    <t>Single T Nuts  (pack of 25)</t>
  </si>
  <si>
    <t>WGRM-05</t>
  </si>
  <si>
    <t>Angled Joint (ball and socket type)</t>
  </si>
  <si>
    <t>Alternative to rod end bearings… 25degree max tilt</t>
  </si>
  <si>
    <t>30 deg max tilt (Female version $2.50 each)</t>
  </si>
  <si>
    <t>For pulley end</t>
  </si>
  <si>
    <t>M5x6mm spacer</t>
  </si>
  <si>
    <t>Turnbuckle</t>
  </si>
  <si>
    <t>94510A250</t>
  </si>
  <si>
    <t>Metal insert</t>
  </si>
  <si>
    <t>90435A104</t>
  </si>
  <si>
    <t>Threaded stud</t>
  </si>
  <si>
    <t>To attach arms to platform and side</t>
  </si>
  <si>
    <t>part of arms</t>
  </si>
  <si>
    <t>6061 0.25" x 18" x 18"</t>
  </si>
  <si>
    <t>Or switch to 32bit controller (BeagleBone black and CRAMPS?)</t>
  </si>
  <si>
    <t>6058K61</t>
  </si>
  <si>
    <t>angled ball end</t>
  </si>
  <si>
    <t>M5x0.8   30deg ball end</t>
  </si>
  <si>
    <t>omnimodels (ebay)</t>
  </si>
  <si>
    <t>M5 x 35mm screws</t>
  </si>
  <si>
    <t>5012k94</t>
  </si>
  <si>
    <t>Thru wall 1/4" quick disconnect fitting Male</t>
  </si>
  <si>
    <t>5012k75</t>
  </si>
  <si>
    <t>1/4 quick disconnect fitting Female</t>
  </si>
  <si>
    <t>Old/Alternate</t>
  </si>
  <si>
    <t>40-4040x400</t>
  </si>
  <si>
    <t>40-4096 x 2000</t>
  </si>
  <si>
    <t>SunSource</t>
  </si>
  <si>
    <t>40-4080x400</t>
  </si>
  <si>
    <t>40-4040x290</t>
  </si>
  <si>
    <t>Bed support</t>
  </si>
  <si>
    <t>length on longest side shape like trapezoid</t>
  </si>
  <si>
    <t>40-4306</t>
  </si>
  <si>
    <t>3 hole plate</t>
  </si>
  <si>
    <t>92137A644</t>
  </si>
  <si>
    <t>Horizontal beam</t>
  </si>
  <si>
    <t>Still Need</t>
  </si>
  <si>
    <t>zoro</t>
  </si>
  <si>
    <t>G2846611</t>
  </si>
  <si>
    <t>400mm long includes $1.95 cut charge each</t>
  </si>
  <si>
    <t>6 total 2000mm long including $2.45 cut charge each</t>
  </si>
  <si>
    <t>45mm max body length (not including shaft), or cut off buldge from motor holder</t>
  </si>
  <si>
    <t>3324_0 - 42STH38</t>
  </si>
  <si>
    <t>phidgets</t>
  </si>
  <si>
    <t>12V 37A for heated bed, ~10A for everything else</t>
  </si>
  <si>
    <t>Prusa2: 200x200mm  Area: 40000mm^2  Power: 9.9A, at 12VDC 1.21A  119W, 0.00298W/mm^2</t>
  </si>
  <si>
    <t>RoStockMAX: 280mm diameter  61575mm^2  Power: 10.91A, 1.1 Ohm Resistance,  130W, 0.00211 W/mm^2</t>
  </si>
  <si>
    <t>so for a 400mm diameter Area: 125664mm^2 at 0.003W/mm^2, 377W, 31.5A, 0.381Ohms</t>
  </si>
  <si>
    <t>If switch to 24VDC, 16A</t>
  </si>
  <si>
    <t>For 32A need, 12-14gauge</t>
  </si>
  <si>
    <t xml:space="preserve"> </t>
  </si>
  <si>
    <t>If were to buy new would get mouser: 279-THS252R7J  25W $2.18 each, 15 total, $32.70 2.7 Ohm</t>
  </si>
  <si>
    <t>So want 2A on each resistor, 6 Ohms each or 2 in series</t>
  </si>
  <si>
    <t>Goals for new printer:</t>
  </si>
  <si>
    <t>Features</t>
  </si>
  <si>
    <t>- 24VDC power?? mostly for heated bed possibly a second PS</t>
  </si>
  <si>
    <t>- Heated Bed</t>
  </si>
  <si>
    <t>- Rigid</t>
  </si>
  <si>
    <t>- Lights</t>
  </si>
  <si>
    <t>- Water cooled Triple Hot end with auto lift</t>
  </si>
  <si>
    <t>- Enclosed Chamber (heater for the space?)</t>
  </si>
  <si>
    <t xml:space="preserve">Diameter: </t>
  </si>
  <si>
    <t>400mm</t>
  </si>
  <si>
    <t>Height:</t>
  </si>
  <si>
    <t xml:space="preserve"> 1000mm</t>
  </si>
  <si>
    <t>All metal frame no plastic structural</t>
  </si>
  <si>
    <t>Heated Bed</t>
  </si>
  <si>
    <t>Specs</t>
  </si>
  <si>
    <t>A</t>
  </si>
  <si>
    <t>If group by two in series, 6x2=12Ohms each, 12V/12Ohms = 1A each pair, 24W each pair, or 24W x 9 = 216W… not enough</t>
  </si>
  <si>
    <t>Minimal custom machining</t>
  </si>
  <si>
    <t>Low cost</t>
  </si>
  <si>
    <t>Minimal number of suppliers</t>
  </si>
  <si>
    <t>Cut multiwall PC a bit smaller, if a tight fit assembly will be difficult</t>
  </si>
  <si>
    <t>tower motors need to be 45mm or shorter to fit unless cut buldge off motor holders, smaller motors may not be strong enough</t>
  </si>
  <si>
    <t>Ball end arms are heavy and seem to just barely have enough range</t>
  </si>
  <si>
    <t>Make sure to have firmware/software keep motors powered after finishing the print or print head will drop onto part</t>
  </si>
  <si>
    <t xml:space="preserve">Have lots of 6 Ohm resistors so 18 resistors in parallel gives an equivalent resistance of 0.33Ohms  </t>
  </si>
  <si>
    <t>resulting in 37A or 444W total</t>
  </si>
  <si>
    <t xml:space="preserve">Resistors rated at 7W each, each resistor has 2Amps, and sees 24Watts or over 3 times the rated power </t>
  </si>
  <si>
    <t>M5x20mm stud</t>
  </si>
  <si>
    <t>For attaching corner panels to V-rail</t>
  </si>
  <si>
    <t>Packs of 2 ($2.79 each) 30mm long… a bit longer would be better to give room for nuts</t>
  </si>
  <si>
    <t>LH M5 Nut</t>
  </si>
  <si>
    <t>to lock M5 turnbuckle</t>
  </si>
  <si>
    <t>RH M5 Nut</t>
  </si>
  <si>
    <t>to lock M5 turnbuckle, and attach side panels to V-rail</t>
  </si>
  <si>
    <t>Megatronics only has 2 onboard thermocouple chips</t>
  </si>
  <si>
    <t>After Building</t>
  </si>
  <si>
    <t xml:space="preserve"> Measured total resistance</t>
  </si>
  <si>
    <t>0.5Ohms</t>
  </si>
  <si>
    <t>Heat up time</t>
  </si>
  <si>
    <t>No insulation</t>
  </si>
  <si>
    <t>27.7 to 100C</t>
  </si>
  <si>
    <t>With insulation</t>
  </si>
  <si>
    <t>13 minutes</t>
  </si>
  <si>
    <t>14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</si>
</sst>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2E2F2D"/>
      <name val="Arial"/>
      <family val="2"/>
    </font>
    <font>
      <u/>
      <sz val="11"/>
      <color theme="10"/>
      <name val="Calibri"/>
      <family val="2"/>
      <scheme val="minor"/>
    </font>
    <font>
      <sz val="10"/>
      <color rgb="FF2E2F2D"/>
      <name val="Georgia"/>
      <family val="1"/>
    </font>
    <font>
      <sz val="11"/>
      <color rgb="FF2F2F2F"/>
      <name val="Verdana"/>
      <family val="2"/>
    </font>
    <font>
      <sz val="10"/>
      <color rgb="FF2F2F2F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Tahoma"/>
      <family val="2"/>
    </font>
    <font>
      <sz val="10"/>
      <color rgb="FF333333"/>
      <name val="Verdana"/>
      <family val="2"/>
    </font>
    <font>
      <sz val="9"/>
      <color rgb="FF333333"/>
      <name val="Arial"/>
      <family val="2"/>
    </font>
    <font>
      <sz val="11"/>
      <color rgb="FF666666"/>
      <name val="Georgia"/>
      <family val="1"/>
    </font>
    <font>
      <sz val="10"/>
      <name val="Arial"/>
      <family val="2"/>
    </font>
    <font>
      <sz val="11"/>
      <color rgb="FF444444"/>
      <name val="Arial"/>
      <family val="2"/>
    </font>
    <font>
      <b/>
      <sz val="1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1" applyFont="1"/>
    <xf numFmtId="0" fontId="3" fillId="0" borderId="0" xfId="0" applyFont="1"/>
    <xf numFmtId="0" fontId="4" fillId="0" borderId="0" xfId="2"/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0" borderId="0" xfId="0" applyAlignment="1">
      <alignment wrapText="1"/>
    </xf>
    <xf numFmtId="44" fontId="0" fillId="0" borderId="0" xfId="0" applyNumberFormat="1"/>
    <xf numFmtId="0" fontId="5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0" fontId="0" fillId="0" borderId="0" xfId="0" quotePrefix="1"/>
    <xf numFmtId="0" fontId="8" fillId="0" borderId="0" xfId="0" applyFont="1"/>
    <xf numFmtId="0" fontId="9" fillId="0" borderId="0" xfId="0" applyFont="1" applyAlignment="1">
      <alignment horizontal="left"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 wrapText="1"/>
    </xf>
    <xf numFmtId="17" fontId="0" fillId="0" borderId="0" xfId="0" quotePrefix="1" applyNumberFormat="1"/>
    <xf numFmtId="0" fontId="13" fillId="0" borderId="0" xfId="0" applyFont="1"/>
    <xf numFmtId="0" fontId="0" fillId="0" borderId="0" xfId="0" applyAlignment="1">
      <alignment horizontal="left"/>
    </xf>
    <xf numFmtId="0" fontId="14" fillId="0" borderId="0" xfId="0" applyFont="1"/>
    <xf numFmtId="0" fontId="15" fillId="0" borderId="0" xfId="0" applyFont="1"/>
    <xf numFmtId="0" fontId="16" fillId="0" borderId="0" xfId="0" applyFont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onedayglass.com/order-onlin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108"/>
  <sheetViews>
    <sheetView tabSelected="1" workbookViewId="0">
      <pane ySplit="2415" topLeftCell="A52" activePane="bottomLeft"/>
      <selection activeCell="G1" sqref="G1:G1048576"/>
      <selection pane="bottomLeft" activeCell="K14" sqref="K14"/>
    </sheetView>
  </sheetViews>
  <sheetFormatPr defaultRowHeight="15" x14ac:dyDescent="0.25"/>
  <cols>
    <col min="1" max="1" width="15.28515625" customWidth="1"/>
    <col min="2" max="2" width="25.5703125" bestFit="1" customWidth="1"/>
    <col min="3" max="3" width="40.42578125" customWidth="1"/>
    <col min="4" max="4" width="5.85546875" customWidth="1"/>
    <col min="5" max="5" width="9.7109375" customWidth="1"/>
    <col min="6" max="7" width="7.7109375" customWidth="1"/>
    <col min="8" max="8" width="12.5703125" customWidth="1"/>
    <col min="9" max="9" width="13.140625" customWidth="1"/>
    <col min="10" max="10" width="22.28515625" customWidth="1"/>
    <col min="11" max="11" width="71.5703125" customWidth="1"/>
  </cols>
  <sheetData>
    <row r="6" spans="1:11" s="7" customFormat="1" ht="30.75" thickBot="1" x14ac:dyDescent="0.3">
      <c r="A6" s="5" t="s">
        <v>5</v>
      </c>
      <c r="B6" s="5" t="s">
        <v>0</v>
      </c>
      <c r="C6" s="5" t="s">
        <v>8</v>
      </c>
      <c r="D6" s="5" t="s">
        <v>1</v>
      </c>
      <c r="E6" s="5" t="s">
        <v>3</v>
      </c>
      <c r="F6" s="5" t="s">
        <v>2</v>
      </c>
      <c r="G6" s="5" t="s">
        <v>184</v>
      </c>
      <c r="H6" s="5" t="s">
        <v>144</v>
      </c>
      <c r="I6" s="5" t="s">
        <v>4</v>
      </c>
      <c r="J6" s="6" t="s">
        <v>6</v>
      </c>
      <c r="K6" s="5" t="s">
        <v>59</v>
      </c>
    </row>
    <row r="8" spans="1:11" x14ac:dyDescent="0.25">
      <c r="A8" t="s">
        <v>7</v>
      </c>
      <c r="B8" t="s">
        <v>134</v>
      </c>
      <c r="C8" t="s">
        <v>133</v>
      </c>
      <c r="D8">
        <v>3</v>
      </c>
      <c r="E8" s="2">
        <v>19.5</v>
      </c>
      <c r="F8">
        <v>3</v>
      </c>
      <c r="G8">
        <f>D8-F8</f>
        <v>0</v>
      </c>
      <c r="H8" s="8">
        <f>IF(((D8-F8)*E8 &gt;0), (D8-F8)*E8, 0)</f>
        <v>0</v>
      </c>
      <c r="I8" s="8">
        <f>D8*E8</f>
        <v>58.5</v>
      </c>
      <c r="J8" t="s">
        <v>34</v>
      </c>
    </row>
    <row r="9" spans="1:11" x14ac:dyDescent="0.25">
      <c r="A9" t="s">
        <v>7</v>
      </c>
      <c r="B9" s="20">
        <v>4366</v>
      </c>
      <c r="C9" t="s">
        <v>9</v>
      </c>
      <c r="D9">
        <v>9</v>
      </c>
      <c r="E9" s="2">
        <v>5.85</v>
      </c>
      <c r="F9">
        <v>9</v>
      </c>
      <c r="G9">
        <f t="shared" ref="G9:G75" si="0">D9-F9</f>
        <v>0</v>
      </c>
      <c r="H9" s="8">
        <f t="shared" ref="H9:H83" si="1">IF(((D9-F9)*E9 &gt;0), (D9-F9)*E9, 0)</f>
        <v>0</v>
      </c>
      <c r="I9" s="8">
        <f t="shared" ref="I9:I83" si="2">D9*E9</f>
        <v>52.65</v>
      </c>
      <c r="J9" t="s">
        <v>175</v>
      </c>
    </row>
    <row r="10" spans="1:11" x14ac:dyDescent="0.25">
      <c r="A10" t="s">
        <v>7</v>
      </c>
      <c r="B10" s="20">
        <v>4334</v>
      </c>
      <c r="C10" t="s">
        <v>10</v>
      </c>
      <c r="D10">
        <v>15</v>
      </c>
      <c r="E10" s="2">
        <v>6.25</v>
      </c>
      <c r="F10">
        <v>15</v>
      </c>
      <c r="G10">
        <f t="shared" si="0"/>
        <v>0</v>
      </c>
      <c r="H10" s="8">
        <f t="shared" si="1"/>
        <v>0</v>
      </c>
      <c r="I10" s="8">
        <f t="shared" si="2"/>
        <v>93.75</v>
      </c>
      <c r="J10" t="s">
        <v>175</v>
      </c>
    </row>
    <row r="11" spans="1:11" x14ac:dyDescent="0.25">
      <c r="A11" t="s">
        <v>7</v>
      </c>
      <c r="B11" t="s">
        <v>93</v>
      </c>
      <c r="C11" t="s">
        <v>57</v>
      </c>
      <c r="D11">
        <v>3</v>
      </c>
      <c r="E11" s="2">
        <v>4.3</v>
      </c>
      <c r="F11">
        <v>3</v>
      </c>
      <c r="G11">
        <f t="shared" si="0"/>
        <v>0</v>
      </c>
      <c r="H11" s="8">
        <f>IF(((D11-F11)*E11 &gt;0), (D11-F11)*E11, 0)</f>
        <v>0</v>
      </c>
      <c r="I11" s="8">
        <f>D11*E11</f>
        <v>12.899999999999999</v>
      </c>
      <c r="J11" t="s">
        <v>175</v>
      </c>
      <c r="K11" t="s">
        <v>58</v>
      </c>
    </row>
    <row r="12" spans="1:11" ht="15.75" customHeight="1" x14ac:dyDescent="0.25">
      <c r="A12" t="s">
        <v>7</v>
      </c>
      <c r="B12" t="s">
        <v>173</v>
      </c>
      <c r="C12" t="s">
        <v>183</v>
      </c>
      <c r="D12">
        <v>9</v>
      </c>
      <c r="E12" s="2">
        <v>9.9499999999999993</v>
      </c>
      <c r="F12">
        <v>9</v>
      </c>
      <c r="G12">
        <f t="shared" si="0"/>
        <v>0</v>
      </c>
      <c r="H12" s="8">
        <f t="shared" si="1"/>
        <v>0</v>
      </c>
      <c r="I12" s="8">
        <f t="shared" si="2"/>
        <v>89.55</v>
      </c>
      <c r="J12" t="s">
        <v>175</v>
      </c>
      <c r="K12" t="s">
        <v>187</v>
      </c>
    </row>
    <row r="13" spans="1:11" x14ac:dyDescent="0.25">
      <c r="A13" t="s">
        <v>7</v>
      </c>
      <c r="B13" t="s">
        <v>176</v>
      </c>
      <c r="C13" t="s">
        <v>12</v>
      </c>
      <c r="D13">
        <v>3</v>
      </c>
      <c r="E13" s="2">
        <v>16.8</v>
      </c>
      <c r="F13">
        <v>3</v>
      </c>
      <c r="G13">
        <f t="shared" si="0"/>
        <v>0</v>
      </c>
      <c r="H13" s="8">
        <f t="shared" si="1"/>
        <v>0</v>
      </c>
      <c r="I13" s="8">
        <f t="shared" si="2"/>
        <v>50.400000000000006</v>
      </c>
      <c r="J13" t="s">
        <v>175</v>
      </c>
      <c r="K13" t="s">
        <v>64</v>
      </c>
    </row>
    <row r="14" spans="1:11" x14ac:dyDescent="0.25">
      <c r="A14" t="s">
        <v>7</v>
      </c>
      <c r="B14" t="s">
        <v>103</v>
      </c>
      <c r="C14" t="s">
        <v>56</v>
      </c>
      <c r="D14">
        <v>24</v>
      </c>
      <c r="E14" s="2">
        <v>6.3</v>
      </c>
      <c r="F14">
        <v>24</v>
      </c>
      <c r="G14">
        <f t="shared" si="0"/>
        <v>0</v>
      </c>
      <c r="H14" s="8">
        <f>IF(((D14-F14)*E14 &gt;0), (D14-F14)*E14, 0)</f>
        <v>0</v>
      </c>
      <c r="I14" s="8">
        <f>D14*E14</f>
        <v>151.19999999999999</v>
      </c>
      <c r="J14" t="s">
        <v>175</v>
      </c>
      <c r="K14" t="s">
        <v>113</v>
      </c>
    </row>
    <row r="15" spans="1:11" x14ac:dyDescent="0.25">
      <c r="A15" t="s">
        <v>7</v>
      </c>
      <c r="B15" t="s">
        <v>180</v>
      </c>
      <c r="C15" t="s">
        <v>181</v>
      </c>
      <c r="D15">
        <v>6</v>
      </c>
      <c r="E15" s="2">
        <v>4.4000000000000004</v>
      </c>
      <c r="F15">
        <v>6</v>
      </c>
      <c r="G15">
        <f t="shared" si="0"/>
        <v>0</v>
      </c>
      <c r="H15" s="8">
        <f>IF(((D15-F15)*E15 &gt;0), (D15-F15)*E15, 0)</f>
        <v>0</v>
      </c>
      <c r="I15" s="8">
        <f>D15*E15</f>
        <v>26.400000000000002</v>
      </c>
      <c r="J15" t="s">
        <v>175</v>
      </c>
    </row>
    <row r="16" spans="1:11" x14ac:dyDescent="0.25">
      <c r="A16" t="s">
        <v>7</v>
      </c>
      <c r="B16" t="s">
        <v>110</v>
      </c>
      <c r="C16" t="s">
        <v>102</v>
      </c>
      <c r="D16">
        <v>9</v>
      </c>
      <c r="E16" s="2">
        <f>8/25</f>
        <v>0.32</v>
      </c>
      <c r="F16">
        <v>9</v>
      </c>
      <c r="G16">
        <f t="shared" si="0"/>
        <v>0</v>
      </c>
      <c r="H16" s="8">
        <f>IF(((D16-F16)*E16 &gt;0), (D16-F16)*E16, 0)</f>
        <v>0</v>
      </c>
      <c r="I16" s="8">
        <f>D16*E16</f>
        <v>2.88</v>
      </c>
      <c r="J16" t="s">
        <v>175</v>
      </c>
      <c r="K16" t="s">
        <v>112</v>
      </c>
    </row>
    <row r="17" spans="1:11" x14ac:dyDescent="0.25">
      <c r="A17" t="s">
        <v>7</v>
      </c>
      <c r="B17" t="s">
        <v>109</v>
      </c>
      <c r="C17" t="s">
        <v>77</v>
      </c>
      <c r="D17">
        <v>36</v>
      </c>
      <c r="E17" s="2">
        <f>8.4/10</f>
        <v>0.84000000000000008</v>
      </c>
      <c r="F17">
        <v>36</v>
      </c>
      <c r="G17">
        <f t="shared" si="0"/>
        <v>0</v>
      </c>
      <c r="H17" s="8">
        <f>IF(((D17-F17)*E17 &gt;0), (D17-F17)*E17, 0)</f>
        <v>0</v>
      </c>
      <c r="I17" s="8">
        <f>D17*E17</f>
        <v>30.240000000000002</v>
      </c>
      <c r="K17" t="s">
        <v>111</v>
      </c>
    </row>
    <row r="18" spans="1:11" x14ac:dyDescent="0.25">
      <c r="A18" t="s">
        <v>7</v>
      </c>
      <c r="B18" s="18" t="s">
        <v>114</v>
      </c>
      <c r="C18" t="s">
        <v>105</v>
      </c>
      <c r="D18">
        <v>51</v>
      </c>
      <c r="E18" s="2">
        <v>0.37</v>
      </c>
      <c r="F18">
        <v>51</v>
      </c>
      <c r="G18">
        <f t="shared" si="0"/>
        <v>0</v>
      </c>
      <c r="H18" s="8">
        <f>IF(((D18-F18)*E18 &gt;0), (D18-F18)*E18, 0)</f>
        <v>0</v>
      </c>
      <c r="I18" s="8">
        <f>D18*E18</f>
        <v>18.87</v>
      </c>
      <c r="K18" t="s">
        <v>108</v>
      </c>
    </row>
    <row r="19" spans="1:11" x14ac:dyDescent="0.25">
      <c r="A19" t="s">
        <v>7</v>
      </c>
      <c r="B19" t="s">
        <v>174</v>
      </c>
      <c r="C19" t="s">
        <v>52</v>
      </c>
      <c r="D19">
        <v>6</v>
      </c>
      <c r="E19" s="2">
        <v>62.45</v>
      </c>
      <c r="F19">
        <v>6</v>
      </c>
      <c r="G19">
        <f t="shared" si="0"/>
        <v>0</v>
      </c>
      <c r="H19" s="8">
        <f t="shared" ref="H19:H20" si="3">IF(((D19-F19)*E19 &gt;0), (D19-F19)*E19, 0)</f>
        <v>0</v>
      </c>
      <c r="I19" s="8">
        <f t="shared" si="2"/>
        <v>374.70000000000005</v>
      </c>
      <c r="J19" t="s">
        <v>175</v>
      </c>
      <c r="K19" t="s">
        <v>188</v>
      </c>
    </row>
    <row r="20" spans="1:11" x14ac:dyDescent="0.25">
      <c r="A20" t="s">
        <v>7</v>
      </c>
      <c r="B20" t="s">
        <v>177</v>
      </c>
      <c r="C20" t="s">
        <v>178</v>
      </c>
      <c r="D20">
        <v>3</v>
      </c>
      <c r="E20" s="2"/>
      <c r="F20">
        <v>3</v>
      </c>
      <c r="G20">
        <f t="shared" si="0"/>
        <v>0</v>
      </c>
      <c r="H20" s="8">
        <f t="shared" si="3"/>
        <v>0</v>
      </c>
      <c r="I20" s="8">
        <f t="shared" si="2"/>
        <v>0</v>
      </c>
      <c r="K20" t="s">
        <v>179</v>
      </c>
    </row>
    <row r="21" spans="1:11" x14ac:dyDescent="0.25">
      <c r="G21">
        <f t="shared" si="0"/>
        <v>0</v>
      </c>
    </row>
    <row r="22" spans="1:11" x14ac:dyDescent="0.25">
      <c r="A22" t="s">
        <v>7</v>
      </c>
      <c r="B22" s="18" t="s">
        <v>182</v>
      </c>
      <c r="C22" t="s">
        <v>106</v>
      </c>
      <c r="D22">
        <v>33</v>
      </c>
      <c r="E22" s="2">
        <v>0.9</v>
      </c>
      <c r="F22">
        <v>33</v>
      </c>
      <c r="G22">
        <f t="shared" si="0"/>
        <v>0</v>
      </c>
      <c r="H22" s="8">
        <f>IF(((D22-F22)*E22 &gt;0), (D22-F22)*E22, 0)</f>
        <v>0</v>
      </c>
      <c r="I22" s="8">
        <f>D22*E22</f>
        <v>29.7</v>
      </c>
      <c r="J22" t="s">
        <v>41</v>
      </c>
      <c r="K22" t="s">
        <v>107</v>
      </c>
    </row>
    <row r="23" spans="1:11" x14ac:dyDescent="0.25">
      <c r="A23" t="s">
        <v>7</v>
      </c>
      <c r="B23" s="17">
        <v>132506</v>
      </c>
      <c r="C23" t="s">
        <v>97</v>
      </c>
      <c r="D23">
        <v>2</v>
      </c>
      <c r="E23" s="2"/>
      <c r="F23">
        <v>0</v>
      </c>
      <c r="G23">
        <f t="shared" si="0"/>
        <v>2</v>
      </c>
      <c r="H23" s="8">
        <f t="shared" si="1"/>
        <v>0</v>
      </c>
      <c r="I23" s="8">
        <f t="shared" si="2"/>
        <v>0</v>
      </c>
      <c r="J23" t="s">
        <v>95</v>
      </c>
    </row>
    <row r="24" spans="1:11" x14ac:dyDescent="0.25">
      <c r="A24" t="s">
        <v>7</v>
      </c>
      <c r="B24" s="17">
        <v>132506</v>
      </c>
      <c r="C24" t="s">
        <v>98</v>
      </c>
      <c r="D24">
        <v>1</v>
      </c>
      <c r="E24" s="2"/>
      <c r="F24">
        <v>0</v>
      </c>
      <c r="G24">
        <f t="shared" si="0"/>
        <v>1</v>
      </c>
      <c r="H24" s="8">
        <f t="shared" si="1"/>
        <v>0</v>
      </c>
      <c r="I24" s="8">
        <f t="shared" si="2"/>
        <v>0</v>
      </c>
      <c r="J24" t="s">
        <v>95</v>
      </c>
    </row>
    <row r="25" spans="1:11" x14ac:dyDescent="0.25">
      <c r="A25" t="s">
        <v>7</v>
      </c>
      <c r="B25" s="17">
        <v>132506</v>
      </c>
      <c r="C25" t="s">
        <v>99</v>
      </c>
      <c r="D25">
        <v>3</v>
      </c>
      <c r="E25" s="2">
        <v>35.630000000000003</v>
      </c>
      <c r="F25">
        <v>3</v>
      </c>
      <c r="G25">
        <f t="shared" si="0"/>
        <v>0</v>
      </c>
      <c r="H25" s="8">
        <f t="shared" si="1"/>
        <v>0</v>
      </c>
      <c r="I25" s="8">
        <f t="shared" si="2"/>
        <v>106.89000000000001</v>
      </c>
      <c r="J25" t="s">
        <v>95</v>
      </c>
      <c r="K25" t="s">
        <v>96</v>
      </c>
    </row>
    <row r="26" spans="1:11" x14ac:dyDescent="0.25">
      <c r="A26" t="s">
        <v>7</v>
      </c>
      <c r="B26" s="17">
        <v>132506</v>
      </c>
      <c r="C26" t="s">
        <v>100</v>
      </c>
      <c r="D26">
        <v>1</v>
      </c>
      <c r="E26" s="2"/>
      <c r="F26">
        <v>0</v>
      </c>
      <c r="G26">
        <f t="shared" si="0"/>
        <v>1</v>
      </c>
      <c r="H26" s="8">
        <f t="shared" si="1"/>
        <v>0</v>
      </c>
      <c r="I26" s="8">
        <f t="shared" si="2"/>
        <v>0</v>
      </c>
      <c r="J26" t="s">
        <v>95</v>
      </c>
    </row>
    <row r="27" spans="1:11" x14ac:dyDescent="0.25">
      <c r="A27" t="s">
        <v>7</v>
      </c>
      <c r="B27" s="17">
        <v>132506</v>
      </c>
      <c r="C27" t="s">
        <v>101</v>
      </c>
      <c r="D27">
        <v>3</v>
      </c>
      <c r="E27" s="2"/>
      <c r="F27">
        <v>0</v>
      </c>
      <c r="G27">
        <f t="shared" si="0"/>
        <v>3</v>
      </c>
      <c r="H27" s="8">
        <f t="shared" si="1"/>
        <v>0</v>
      </c>
      <c r="I27" s="8">
        <f t="shared" si="2"/>
        <v>0</v>
      </c>
      <c r="J27" t="s">
        <v>95</v>
      </c>
    </row>
    <row r="28" spans="1:11" x14ac:dyDescent="0.25">
      <c r="A28" t="s">
        <v>7</v>
      </c>
      <c r="C28" t="s">
        <v>94</v>
      </c>
      <c r="D28">
        <v>1</v>
      </c>
      <c r="E28" s="2"/>
      <c r="F28">
        <v>0</v>
      </c>
      <c r="G28">
        <f t="shared" si="0"/>
        <v>1</v>
      </c>
      <c r="H28" s="8">
        <f t="shared" si="1"/>
        <v>0</v>
      </c>
      <c r="I28" s="8">
        <f t="shared" si="2"/>
        <v>0</v>
      </c>
      <c r="K28" t="s">
        <v>121</v>
      </c>
    </row>
    <row r="29" spans="1:11" x14ac:dyDescent="0.25">
      <c r="A29" t="s">
        <v>7</v>
      </c>
      <c r="B29" t="s">
        <v>79</v>
      </c>
      <c r="C29" t="s">
        <v>80</v>
      </c>
      <c r="D29">
        <v>1</v>
      </c>
      <c r="E29" s="2">
        <v>2.57</v>
      </c>
      <c r="F29">
        <v>1</v>
      </c>
      <c r="G29">
        <f t="shared" si="0"/>
        <v>0</v>
      </c>
      <c r="H29" s="8">
        <f t="shared" si="1"/>
        <v>0</v>
      </c>
      <c r="I29" s="8">
        <f t="shared" si="2"/>
        <v>2.57</v>
      </c>
      <c r="J29" t="s">
        <v>41</v>
      </c>
      <c r="K29" t="s">
        <v>81</v>
      </c>
    </row>
    <row r="30" spans="1:11" x14ac:dyDescent="0.25">
      <c r="E30" s="2"/>
      <c r="G30">
        <f t="shared" si="0"/>
        <v>0</v>
      </c>
      <c r="H30" s="8">
        <f t="shared" si="1"/>
        <v>0</v>
      </c>
      <c r="I30" s="8">
        <f t="shared" si="2"/>
        <v>0</v>
      </c>
    </row>
    <row r="31" spans="1:11" x14ac:dyDescent="0.25">
      <c r="A31" t="s">
        <v>13</v>
      </c>
      <c r="B31">
        <v>645</v>
      </c>
      <c r="C31" t="s">
        <v>91</v>
      </c>
      <c r="D31">
        <v>6</v>
      </c>
      <c r="E31" s="2">
        <v>9.9499999999999993</v>
      </c>
      <c r="F31">
        <v>6</v>
      </c>
      <c r="G31">
        <f t="shared" si="0"/>
        <v>0</v>
      </c>
      <c r="H31" s="8">
        <f t="shared" si="1"/>
        <v>0</v>
      </c>
      <c r="I31" s="8">
        <f t="shared" si="2"/>
        <v>59.699999999999996</v>
      </c>
      <c r="J31" t="s">
        <v>34</v>
      </c>
    </row>
    <row r="32" spans="1:11" x14ac:dyDescent="0.25">
      <c r="A32" t="s">
        <v>13</v>
      </c>
      <c r="B32">
        <v>550</v>
      </c>
      <c r="C32" t="s">
        <v>90</v>
      </c>
      <c r="D32">
        <v>3</v>
      </c>
      <c r="E32" s="2">
        <v>4.8499999999999996</v>
      </c>
      <c r="F32">
        <v>3</v>
      </c>
      <c r="G32">
        <f t="shared" si="0"/>
        <v>0</v>
      </c>
      <c r="H32" s="8">
        <f t="shared" ref="H32:H33" si="4">IF(((D32-F32)*E32 &gt;0), (D32-F32)*E32, 0)</f>
        <v>0</v>
      </c>
      <c r="I32" s="8">
        <f t="shared" ref="I32:I33" si="5">D32*E32</f>
        <v>14.549999999999999</v>
      </c>
      <c r="J32" t="s">
        <v>34</v>
      </c>
    </row>
    <row r="33" spans="1:11" x14ac:dyDescent="0.25">
      <c r="A33" t="s">
        <v>13</v>
      </c>
      <c r="B33">
        <v>200</v>
      </c>
      <c r="C33" t="s">
        <v>92</v>
      </c>
      <c r="D33">
        <v>3</v>
      </c>
      <c r="E33" s="2">
        <v>6.95</v>
      </c>
      <c r="F33">
        <v>3</v>
      </c>
      <c r="G33">
        <f t="shared" si="0"/>
        <v>0</v>
      </c>
      <c r="H33" s="8">
        <f t="shared" si="4"/>
        <v>0</v>
      </c>
      <c r="I33" s="8">
        <f t="shared" si="5"/>
        <v>20.85</v>
      </c>
      <c r="J33" t="s">
        <v>34</v>
      </c>
    </row>
    <row r="34" spans="1:11" x14ac:dyDescent="0.25">
      <c r="A34" t="s">
        <v>13</v>
      </c>
      <c r="B34">
        <v>565</v>
      </c>
      <c r="C34" t="s">
        <v>135</v>
      </c>
      <c r="D34">
        <v>3</v>
      </c>
      <c r="E34" s="2">
        <v>8.9499999999999993</v>
      </c>
      <c r="F34">
        <v>3</v>
      </c>
      <c r="G34">
        <f t="shared" si="0"/>
        <v>0</v>
      </c>
      <c r="H34" s="8">
        <f t="shared" si="1"/>
        <v>0</v>
      </c>
      <c r="I34" s="8">
        <f t="shared" si="2"/>
        <v>26.849999999999998</v>
      </c>
      <c r="J34" t="s">
        <v>34</v>
      </c>
    </row>
    <row r="35" spans="1:11" x14ac:dyDescent="0.25">
      <c r="A35" t="s">
        <v>13</v>
      </c>
      <c r="B35">
        <v>876</v>
      </c>
      <c r="C35" t="s">
        <v>136</v>
      </c>
      <c r="D35">
        <v>12</v>
      </c>
      <c r="E35" s="2">
        <v>3.25</v>
      </c>
      <c r="F35">
        <v>12</v>
      </c>
      <c r="G35">
        <f t="shared" si="0"/>
        <v>0</v>
      </c>
      <c r="H35" s="8">
        <f t="shared" si="1"/>
        <v>0</v>
      </c>
      <c r="I35" s="8">
        <f t="shared" si="2"/>
        <v>39</v>
      </c>
      <c r="J35" t="s">
        <v>34</v>
      </c>
    </row>
    <row r="36" spans="1:11" x14ac:dyDescent="0.25">
      <c r="A36" t="s">
        <v>13</v>
      </c>
      <c r="B36">
        <v>90</v>
      </c>
      <c r="C36" t="s">
        <v>137</v>
      </c>
      <c r="D36">
        <v>6</v>
      </c>
      <c r="E36" s="2">
        <v>0.2</v>
      </c>
      <c r="F36">
        <v>6</v>
      </c>
      <c r="G36">
        <f t="shared" si="0"/>
        <v>0</v>
      </c>
      <c r="H36" s="8">
        <f t="shared" si="1"/>
        <v>0</v>
      </c>
      <c r="I36" s="8">
        <f t="shared" si="2"/>
        <v>1.2000000000000002</v>
      </c>
      <c r="J36" t="s">
        <v>34</v>
      </c>
    </row>
    <row r="37" spans="1:11" x14ac:dyDescent="0.25">
      <c r="A37" t="s">
        <v>13</v>
      </c>
      <c r="B37">
        <v>706</v>
      </c>
      <c r="C37" t="s">
        <v>139</v>
      </c>
      <c r="D37">
        <v>6</v>
      </c>
      <c r="E37" s="2">
        <v>2</v>
      </c>
      <c r="F37">
        <v>6</v>
      </c>
      <c r="G37">
        <f t="shared" si="0"/>
        <v>0</v>
      </c>
      <c r="H37" s="8">
        <f t="shared" si="1"/>
        <v>0</v>
      </c>
      <c r="I37" s="8">
        <f t="shared" si="2"/>
        <v>12</v>
      </c>
      <c r="J37" t="s">
        <v>34</v>
      </c>
    </row>
    <row r="38" spans="1:11" x14ac:dyDescent="0.25">
      <c r="A38" t="s">
        <v>13</v>
      </c>
      <c r="B38">
        <v>950</v>
      </c>
      <c r="C38" t="s">
        <v>138</v>
      </c>
      <c r="D38">
        <v>1</v>
      </c>
      <c r="E38" s="2">
        <v>5</v>
      </c>
      <c r="F38">
        <v>1</v>
      </c>
      <c r="G38">
        <f t="shared" si="0"/>
        <v>0</v>
      </c>
      <c r="H38" s="8">
        <f t="shared" si="1"/>
        <v>0</v>
      </c>
      <c r="I38" s="8">
        <f t="shared" si="2"/>
        <v>5</v>
      </c>
      <c r="J38" t="s">
        <v>34</v>
      </c>
    </row>
    <row r="39" spans="1:11" x14ac:dyDescent="0.25">
      <c r="A39" t="s">
        <v>13</v>
      </c>
      <c r="B39">
        <v>100</v>
      </c>
      <c r="C39" t="s">
        <v>143</v>
      </c>
      <c r="D39">
        <v>12</v>
      </c>
      <c r="E39" s="2">
        <v>0.25</v>
      </c>
      <c r="F39">
        <v>12</v>
      </c>
      <c r="G39">
        <f t="shared" si="0"/>
        <v>0</v>
      </c>
      <c r="H39" s="8">
        <f t="shared" si="1"/>
        <v>0</v>
      </c>
      <c r="I39" s="8">
        <f t="shared" si="2"/>
        <v>3</v>
      </c>
      <c r="J39" t="s">
        <v>34</v>
      </c>
    </row>
    <row r="40" spans="1:11" x14ac:dyDescent="0.25">
      <c r="A40" t="s">
        <v>13</v>
      </c>
      <c r="B40">
        <v>60</v>
      </c>
      <c r="C40" t="s">
        <v>141</v>
      </c>
      <c r="D40">
        <v>24</v>
      </c>
      <c r="E40" s="2">
        <v>0.85</v>
      </c>
      <c r="F40">
        <v>24</v>
      </c>
      <c r="G40">
        <f t="shared" si="0"/>
        <v>0</v>
      </c>
      <c r="H40" s="8">
        <f t="shared" si="1"/>
        <v>0</v>
      </c>
      <c r="I40" s="8">
        <f t="shared" si="2"/>
        <v>20.399999999999999</v>
      </c>
      <c r="J40" t="s">
        <v>34</v>
      </c>
    </row>
    <row r="41" spans="1:11" x14ac:dyDescent="0.25">
      <c r="A41" t="s">
        <v>13</v>
      </c>
      <c r="B41">
        <v>50</v>
      </c>
      <c r="C41" t="s">
        <v>147</v>
      </c>
      <c r="D41">
        <v>1</v>
      </c>
      <c r="E41" s="2">
        <v>4.95</v>
      </c>
      <c r="F41">
        <v>1</v>
      </c>
      <c r="G41">
        <f t="shared" si="0"/>
        <v>0</v>
      </c>
      <c r="H41" s="8">
        <f t="shared" si="1"/>
        <v>0</v>
      </c>
      <c r="I41" s="8">
        <f t="shared" si="2"/>
        <v>4.95</v>
      </c>
      <c r="J41" t="s">
        <v>34</v>
      </c>
      <c r="K41" t="s">
        <v>146</v>
      </c>
    </row>
    <row r="42" spans="1:11" x14ac:dyDescent="0.25">
      <c r="A42" t="s">
        <v>13</v>
      </c>
      <c r="B42">
        <v>110</v>
      </c>
      <c r="C42" t="s">
        <v>142</v>
      </c>
      <c r="D42">
        <v>2</v>
      </c>
      <c r="E42" s="2">
        <v>4</v>
      </c>
      <c r="F42">
        <v>2</v>
      </c>
      <c r="G42">
        <f t="shared" si="0"/>
        <v>0</v>
      </c>
      <c r="H42" s="8">
        <f t="shared" si="1"/>
        <v>0</v>
      </c>
      <c r="I42" s="8">
        <f t="shared" si="2"/>
        <v>8</v>
      </c>
      <c r="J42" t="s">
        <v>34</v>
      </c>
    </row>
    <row r="43" spans="1:11" x14ac:dyDescent="0.25">
      <c r="A43" t="s">
        <v>13</v>
      </c>
      <c r="B43">
        <v>110</v>
      </c>
      <c r="C43" t="s">
        <v>145</v>
      </c>
      <c r="D43">
        <v>2</v>
      </c>
      <c r="E43" s="2">
        <v>4</v>
      </c>
      <c r="F43">
        <v>2</v>
      </c>
      <c r="G43">
        <f t="shared" si="0"/>
        <v>0</v>
      </c>
      <c r="H43" s="8">
        <f t="shared" si="1"/>
        <v>0</v>
      </c>
      <c r="I43" s="8">
        <f t="shared" si="2"/>
        <v>8</v>
      </c>
      <c r="J43" t="s">
        <v>34</v>
      </c>
      <c r="K43" t="s">
        <v>146</v>
      </c>
    </row>
    <row r="44" spans="1:11" x14ac:dyDescent="0.25">
      <c r="A44" t="s">
        <v>13</v>
      </c>
      <c r="B44">
        <v>130</v>
      </c>
      <c r="C44" t="s">
        <v>167</v>
      </c>
      <c r="D44">
        <v>3</v>
      </c>
      <c r="E44" s="2">
        <v>0.2</v>
      </c>
      <c r="F44">
        <v>3</v>
      </c>
      <c r="G44">
        <f t="shared" si="0"/>
        <v>0</v>
      </c>
      <c r="H44" s="8">
        <f t="shared" si="1"/>
        <v>0</v>
      </c>
      <c r="I44" s="8">
        <f t="shared" si="2"/>
        <v>0.60000000000000009</v>
      </c>
      <c r="J44" t="s">
        <v>34</v>
      </c>
      <c r="K44" t="s">
        <v>152</v>
      </c>
    </row>
    <row r="45" spans="1:11" x14ac:dyDescent="0.25">
      <c r="A45" t="s">
        <v>13</v>
      </c>
      <c r="B45">
        <v>90</v>
      </c>
      <c r="C45" t="s">
        <v>153</v>
      </c>
      <c r="D45">
        <v>6</v>
      </c>
      <c r="E45" s="2">
        <v>0.2</v>
      </c>
      <c r="F45">
        <v>6</v>
      </c>
      <c r="G45">
        <f t="shared" si="0"/>
        <v>0</v>
      </c>
      <c r="H45" s="8">
        <f t="shared" si="1"/>
        <v>0</v>
      </c>
      <c r="I45" s="8">
        <f t="shared" si="2"/>
        <v>1.2000000000000002</v>
      </c>
      <c r="J45" t="s">
        <v>34</v>
      </c>
      <c r="K45" t="s">
        <v>152</v>
      </c>
    </row>
    <row r="46" spans="1:11" x14ac:dyDescent="0.25">
      <c r="A46" t="s">
        <v>13</v>
      </c>
      <c r="C46" t="s">
        <v>228</v>
      </c>
      <c r="D46">
        <v>9</v>
      </c>
      <c r="E46" s="2"/>
      <c r="H46" s="8"/>
      <c r="I46" s="8"/>
      <c r="J46" t="s">
        <v>41</v>
      </c>
      <c r="K46" t="s">
        <v>229</v>
      </c>
    </row>
    <row r="47" spans="1:11" x14ac:dyDescent="0.25">
      <c r="A47" t="s">
        <v>13</v>
      </c>
      <c r="C47" t="s">
        <v>124</v>
      </c>
      <c r="D47">
        <v>11</v>
      </c>
      <c r="E47" s="2">
        <v>2.5</v>
      </c>
      <c r="F47">
        <v>11</v>
      </c>
      <c r="G47">
        <f t="shared" si="0"/>
        <v>0</v>
      </c>
      <c r="H47" s="8">
        <f>IF(((D47-F47)*E47 &gt;0), (D47-F47)*E47, 0)</f>
        <v>0</v>
      </c>
      <c r="I47" s="8">
        <f>D47*E47</f>
        <v>27.5</v>
      </c>
      <c r="J47" t="s">
        <v>127</v>
      </c>
    </row>
    <row r="48" spans="1:11" x14ac:dyDescent="0.25">
      <c r="A48" t="s">
        <v>13</v>
      </c>
      <c r="B48" s="7" t="s">
        <v>79</v>
      </c>
      <c r="C48" t="s">
        <v>125</v>
      </c>
      <c r="D48">
        <v>1</v>
      </c>
      <c r="E48" s="2">
        <v>10.130000000000001</v>
      </c>
      <c r="F48">
        <v>1</v>
      </c>
      <c r="G48">
        <f t="shared" si="0"/>
        <v>0</v>
      </c>
      <c r="H48" s="8">
        <f t="shared" si="1"/>
        <v>0</v>
      </c>
      <c r="I48" s="8">
        <f t="shared" si="2"/>
        <v>10.130000000000001</v>
      </c>
      <c r="J48" t="s">
        <v>41</v>
      </c>
      <c r="K48" t="s">
        <v>89</v>
      </c>
    </row>
    <row r="49" spans="1:11" x14ac:dyDescent="0.25">
      <c r="A49" t="s">
        <v>13</v>
      </c>
      <c r="B49" t="s">
        <v>163</v>
      </c>
      <c r="C49" t="s">
        <v>164</v>
      </c>
      <c r="D49">
        <v>12</v>
      </c>
      <c r="E49" s="2">
        <v>5.71</v>
      </c>
      <c r="F49">
        <v>12</v>
      </c>
      <c r="G49">
        <f t="shared" si="0"/>
        <v>0</v>
      </c>
      <c r="H49" s="8">
        <f>IF(((D49-F49)*E49 &gt;0), (D49-F49)*E49, 0)</f>
        <v>0</v>
      </c>
      <c r="I49" s="8">
        <f t="shared" si="2"/>
        <v>68.52</v>
      </c>
      <c r="J49" t="s">
        <v>41</v>
      </c>
      <c r="K49" t="s">
        <v>165</v>
      </c>
    </row>
    <row r="50" spans="1:11" x14ac:dyDescent="0.25">
      <c r="A50" t="s">
        <v>13</v>
      </c>
      <c r="B50" s="13">
        <v>101398</v>
      </c>
      <c r="C50" t="s">
        <v>154</v>
      </c>
      <c r="D50">
        <v>6</v>
      </c>
      <c r="E50" s="2">
        <v>1.56</v>
      </c>
      <c r="F50">
        <v>6</v>
      </c>
      <c r="G50">
        <f t="shared" si="0"/>
        <v>0</v>
      </c>
      <c r="H50" s="8">
        <f>IF(((D50-F50)*E50 &gt;0), (D50-F50)*E50, 0)</f>
        <v>0</v>
      </c>
      <c r="I50" s="8">
        <f t="shared" si="2"/>
        <v>9.36</v>
      </c>
      <c r="J50" t="s">
        <v>166</v>
      </c>
      <c r="K50" t="s">
        <v>230</v>
      </c>
    </row>
    <row r="51" spans="1:11" x14ac:dyDescent="0.25">
      <c r="A51" t="s">
        <v>13</v>
      </c>
      <c r="B51" s="13"/>
      <c r="C51" t="s">
        <v>231</v>
      </c>
      <c r="D51">
        <v>6</v>
      </c>
      <c r="E51" s="2"/>
      <c r="F51">
        <v>6</v>
      </c>
      <c r="G51">
        <f t="shared" si="0"/>
        <v>0</v>
      </c>
      <c r="H51" s="8"/>
      <c r="I51" s="8"/>
      <c r="J51" t="s">
        <v>41</v>
      </c>
      <c r="K51" t="s">
        <v>232</v>
      </c>
    </row>
    <row r="52" spans="1:11" x14ac:dyDescent="0.25">
      <c r="A52" t="s">
        <v>13</v>
      </c>
      <c r="B52" s="13"/>
      <c r="C52" t="s">
        <v>233</v>
      </c>
      <c r="D52">
        <v>15</v>
      </c>
      <c r="E52" s="2"/>
      <c r="F52">
        <v>15</v>
      </c>
      <c r="G52">
        <f t="shared" si="0"/>
        <v>0</v>
      </c>
      <c r="H52" s="8"/>
      <c r="I52" s="8"/>
      <c r="J52" t="s">
        <v>41</v>
      </c>
      <c r="K52" t="s">
        <v>234</v>
      </c>
    </row>
    <row r="53" spans="1:11" x14ac:dyDescent="0.25">
      <c r="A53" t="s">
        <v>13</v>
      </c>
      <c r="B53" t="s">
        <v>155</v>
      </c>
      <c r="C53" t="s">
        <v>156</v>
      </c>
      <c r="D53">
        <v>12</v>
      </c>
      <c r="E53" s="2">
        <f>5/25</f>
        <v>0.2</v>
      </c>
      <c r="F53">
        <v>12</v>
      </c>
      <c r="G53">
        <f t="shared" si="0"/>
        <v>0</v>
      </c>
      <c r="H53" s="8">
        <f t="shared" ref="H53:H54" si="6">IF(((D53-F53)*E53 &gt;0), (D53-F53)*E53, 0)</f>
        <v>0</v>
      </c>
      <c r="I53" s="8">
        <f t="shared" si="2"/>
        <v>2.4000000000000004</v>
      </c>
      <c r="J53" t="s">
        <v>41</v>
      </c>
      <c r="K53" t="s">
        <v>159</v>
      </c>
    </row>
    <row r="54" spans="1:11" x14ac:dyDescent="0.25">
      <c r="A54" t="s">
        <v>13</v>
      </c>
      <c r="B54" t="s">
        <v>157</v>
      </c>
      <c r="C54" t="s">
        <v>158</v>
      </c>
      <c r="D54">
        <v>6</v>
      </c>
      <c r="E54" s="2">
        <f>11.23/25</f>
        <v>0.44920000000000004</v>
      </c>
      <c r="F54">
        <v>6</v>
      </c>
      <c r="G54">
        <f t="shared" si="0"/>
        <v>0</v>
      </c>
      <c r="H54" s="8">
        <f t="shared" si="6"/>
        <v>0</v>
      </c>
      <c r="I54" s="8">
        <f t="shared" si="2"/>
        <v>2.6952000000000003</v>
      </c>
      <c r="J54" t="s">
        <v>41</v>
      </c>
      <c r="K54" t="s">
        <v>160</v>
      </c>
    </row>
    <row r="55" spans="1:11" x14ac:dyDescent="0.25">
      <c r="E55" s="2"/>
      <c r="G55">
        <f t="shared" si="0"/>
        <v>0</v>
      </c>
      <c r="H55" s="8">
        <f t="shared" si="1"/>
        <v>0</v>
      </c>
      <c r="I55" s="8">
        <f t="shared" si="2"/>
        <v>0</v>
      </c>
    </row>
    <row r="56" spans="1:11" x14ac:dyDescent="0.25">
      <c r="A56" t="s">
        <v>14</v>
      </c>
      <c r="C56" t="s">
        <v>15</v>
      </c>
      <c r="D56">
        <v>1</v>
      </c>
      <c r="E56" s="2">
        <v>126</v>
      </c>
      <c r="F56">
        <v>0</v>
      </c>
      <c r="G56">
        <f t="shared" si="0"/>
        <v>1</v>
      </c>
      <c r="H56" s="8">
        <f t="shared" si="1"/>
        <v>126</v>
      </c>
      <c r="I56" s="8">
        <f t="shared" si="2"/>
        <v>126</v>
      </c>
      <c r="J56" t="s">
        <v>42</v>
      </c>
      <c r="K56" t="s">
        <v>162</v>
      </c>
    </row>
    <row r="57" spans="1:11" x14ac:dyDescent="0.25">
      <c r="A57" t="s">
        <v>14</v>
      </c>
      <c r="B57" s="11" t="s">
        <v>44</v>
      </c>
      <c r="C57" t="s">
        <v>43</v>
      </c>
      <c r="D57">
        <v>1</v>
      </c>
      <c r="E57" s="2">
        <v>15</v>
      </c>
      <c r="F57">
        <v>1</v>
      </c>
      <c r="G57">
        <f t="shared" si="0"/>
        <v>0</v>
      </c>
      <c r="H57" s="8">
        <f t="shared" si="1"/>
        <v>0</v>
      </c>
      <c r="I57" s="8">
        <f t="shared" si="2"/>
        <v>15</v>
      </c>
      <c r="J57" t="s">
        <v>66</v>
      </c>
    </row>
    <row r="58" spans="1:11" x14ac:dyDescent="0.25">
      <c r="A58" t="s">
        <v>14</v>
      </c>
      <c r="B58" s="15">
        <v>2987</v>
      </c>
      <c r="C58" t="s">
        <v>16</v>
      </c>
      <c r="D58">
        <v>6</v>
      </c>
      <c r="E58" s="2">
        <v>8</v>
      </c>
      <c r="F58">
        <v>20</v>
      </c>
      <c r="G58">
        <f t="shared" si="0"/>
        <v>-14</v>
      </c>
      <c r="H58" s="8">
        <f t="shared" si="1"/>
        <v>0</v>
      </c>
      <c r="I58" s="8">
        <f t="shared" si="2"/>
        <v>48</v>
      </c>
      <c r="J58" t="s">
        <v>73</v>
      </c>
    </row>
    <row r="59" spans="1:11" x14ac:dyDescent="0.25">
      <c r="A59" t="s">
        <v>14</v>
      </c>
      <c r="B59" s="14" t="s">
        <v>68</v>
      </c>
      <c r="C59" t="s">
        <v>67</v>
      </c>
      <c r="D59">
        <v>1</v>
      </c>
      <c r="E59" s="2">
        <v>4.5</v>
      </c>
      <c r="F59">
        <v>3</v>
      </c>
      <c r="G59">
        <f t="shared" si="0"/>
        <v>-2</v>
      </c>
      <c r="H59" s="8">
        <f>IF(((D59-F59)*E59 &gt;0), (D59-F59)*E59, 0)</f>
        <v>0</v>
      </c>
      <c r="I59" s="8">
        <f>D59*E59</f>
        <v>4.5</v>
      </c>
      <c r="J59" t="s">
        <v>66</v>
      </c>
    </row>
    <row r="60" spans="1:11" x14ac:dyDescent="0.25">
      <c r="A60" t="s">
        <v>14</v>
      </c>
      <c r="B60" s="3" t="s">
        <v>32</v>
      </c>
      <c r="C60" t="s">
        <v>33</v>
      </c>
      <c r="D60">
        <v>3</v>
      </c>
      <c r="E60" s="2">
        <v>12</v>
      </c>
      <c r="F60">
        <v>7</v>
      </c>
      <c r="G60">
        <f t="shared" si="0"/>
        <v>-4</v>
      </c>
      <c r="H60" s="8">
        <f t="shared" si="1"/>
        <v>0</v>
      </c>
      <c r="I60" s="8">
        <f t="shared" si="2"/>
        <v>36</v>
      </c>
      <c r="J60" t="s">
        <v>31</v>
      </c>
    </row>
    <row r="61" spans="1:11" x14ac:dyDescent="0.25">
      <c r="A61" t="s">
        <v>14</v>
      </c>
      <c r="C61" t="s">
        <v>17</v>
      </c>
      <c r="D61">
        <v>3</v>
      </c>
      <c r="E61" s="2">
        <v>1.85</v>
      </c>
      <c r="F61">
        <v>5</v>
      </c>
      <c r="G61">
        <f t="shared" si="0"/>
        <v>-2</v>
      </c>
      <c r="H61" s="8">
        <f t="shared" si="1"/>
        <v>0</v>
      </c>
      <c r="I61" s="8">
        <f t="shared" si="2"/>
        <v>5.5500000000000007</v>
      </c>
      <c r="J61" t="s">
        <v>39</v>
      </c>
    </row>
    <row r="62" spans="1:11" x14ac:dyDescent="0.25">
      <c r="A62" t="s">
        <v>14</v>
      </c>
      <c r="B62" s="13" t="s">
        <v>74</v>
      </c>
      <c r="C62" t="s">
        <v>69</v>
      </c>
      <c r="D62">
        <v>1</v>
      </c>
      <c r="E62" s="2">
        <v>16</v>
      </c>
      <c r="F62">
        <v>1</v>
      </c>
      <c r="G62">
        <f t="shared" si="0"/>
        <v>0</v>
      </c>
      <c r="H62" s="8">
        <f t="shared" si="1"/>
        <v>0</v>
      </c>
      <c r="I62" s="8">
        <f t="shared" si="2"/>
        <v>16</v>
      </c>
      <c r="J62" t="s">
        <v>42</v>
      </c>
      <c r="K62" t="s">
        <v>235</v>
      </c>
    </row>
    <row r="63" spans="1:11" x14ac:dyDescent="0.25">
      <c r="A63" t="s">
        <v>14</v>
      </c>
      <c r="B63" s="9" t="s">
        <v>38</v>
      </c>
      <c r="C63" t="s">
        <v>18</v>
      </c>
      <c r="D63">
        <v>3</v>
      </c>
      <c r="E63" s="2">
        <v>1.75</v>
      </c>
      <c r="F63">
        <v>6</v>
      </c>
      <c r="G63">
        <f t="shared" si="0"/>
        <v>-3</v>
      </c>
      <c r="H63" s="8">
        <f t="shared" si="1"/>
        <v>0</v>
      </c>
      <c r="I63" s="8">
        <f t="shared" si="2"/>
        <v>5.25</v>
      </c>
      <c r="J63" t="s">
        <v>31</v>
      </c>
    </row>
    <row r="64" spans="1:11" x14ac:dyDescent="0.25">
      <c r="A64" t="s">
        <v>14</v>
      </c>
      <c r="B64" s="9" t="s">
        <v>190</v>
      </c>
      <c r="C64" t="s">
        <v>19</v>
      </c>
      <c r="D64">
        <v>3</v>
      </c>
      <c r="E64" s="2">
        <v>16</v>
      </c>
      <c r="F64">
        <v>3</v>
      </c>
      <c r="G64">
        <f t="shared" si="0"/>
        <v>0</v>
      </c>
      <c r="H64" s="8">
        <f t="shared" si="1"/>
        <v>0</v>
      </c>
      <c r="I64" s="8">
        <f t="shared" si="2"/>
        <v>48</v>
      </c>
      <c r="J64" t="s">
        <v>191</v>
      </c>
      <c r="K64" t="s">
        <v>189</v>
      </c>
    </row>
    <row r="65" spans="1:11" x14ac:dyDescent="0.25">
      <c r="A65" t="s">
        <v>14</v>
      </c>
      <c r="B65" t="s">
        <v>71</v>
      </c>
      <c r="C65" t="s">
        <v>20</v>
      </c>
      <c r="D65">
        <v>3</v>
      </c>
      <c r="E65" s="2">
        <v>19.2</v>
      </c>
      <c r="F65">
        <v>3</v>
      </c>
      <c r="G65">
        <f t="shared" si="0"/>
        <v>0</v>
      </c>
      <c r="H65" s="8">
        <f t="shared" si="1"/>
        <v>0</v>
      </c>
      <c r="I65" s="8">
        <f t="shared" si="2"/>
        <v>57.599999999999994</v>
      </c>
      <c r="J65" t="s">
        <v>70</v>
      </c>
    </row>
    <row r="66" spans="1:11" x14ac:dyDescent="0.25">
      <c r="A66" t="s">
        <v>14</v>
      </c>
      <c r="B66" s="10" t="s">
        <v>46</v>
      </c>
      <c r="C66" t="s">
        <v>45</v>
      </c>
      <c r="D66">
        <v>1</v>
      </c>
      <c r="E66" s="2">
        <v>24</v>
      </c>
      <c r="F66">
        <v>1</v>
      </c>
      <c r="G66">
        <f t="shared" si="0"/>
        <v>0</v>
      </c>
      <c r="H66" s="8">
        <f t="shared" si="1"/>
        <v>0</v>
      </c>
      <c r="I66" s="8">
        <f t="shared" si="2"/>
        <v>24</v>
      </c>
      <c r="J66" t="s">
        <v>40</v>
      </c>
    </row>
    <row r="67" spans="1:11" x14ac:dyDescent="0.25">
      <c r="A67" t="s">
        <v>14</v>
      </c>
      <c r="B67" t="s">
        <v>117</v>
      </c>
      <c r="C67" t="s">
        <v>119</v>
      </c>
      <c r="D67">
        <v>15</v>
      </c>
      <c r="E67" s="2">
        <v>2.1800000000000002</v>
      </c>
      <c r="F67">
        <v>15</v>
      </c>
      <c r="G67">
        <f t="shared" si="0"/>
        <v>0</v>
      </c>
      <c r="H67" s="8">
        <f t="shared" si="1"/>
        <v>0</v>
      </c>
      <c r="I67" s="8">
        <f t="shared" si="2"/>
        <v>32.700000000000003</v>
      </c>
      <c r="J67" t="s">
        <v>120</v>
      </c>
      <c r="K67" t="s">
        <v>118</v>
      </c>
    </row>
    <row r="68" spans="1:11" x14ac:dyDescent="0.25">
      <c r="A68" t="s">
        <v>14</v>
      </c>
      <c r="C68" t="s">
        <v>29</v>
      </c>
      <c r="D68">
        <v>1</v>
      </c>
      <c r="E68" s="2">
        <v>5</v>
      </c>
      <c r="F68">
        <v>1</v>
      </c>
      <c r="G68">
        <f t="shared" si="0"/>
        <v>0</v>
      </c>
      <c r="H68" s="8">
        <f t="shared" si="1"/>
        <v>0</v>
      </c>
      <c r="I68" s="8">
        <f t="shared" si="2"/>
        <v>5</v>
      </c>
      <c r="J68" t="s">
        <v>62</v>
      </c>
      <c r="K68" t="s">
        <v>192</v>
      </c>
    </row>
    <row r="69" spans="1:11" x14ac:dyDescent="0.25">
      <c r="A69" t="s">
        <v>14</v>
      </c>
      <c r="B69" s="13" t="s">
        <v>65</v>
      </c>
      <c r="C69" t="s">
        <v>61</v>
      </c>
      <c r="D69">
        <v>1</v>
      </c>
      <c r="E69" s="2">
        <v>39.5</v>
      </c>
      <c r="F69">
        <v>1</v>
      </c>
      <c r="G69">
        <f t="shared" si="0"/>
        <v>0</v>
      </c>
      <c r="H69" s="8">
        <f t="shared" si="1"/>
        <v>0</v>
      </c>
      <c r="I69" s="8">
        <f t="shared" si="2"/>
        <v>39.5</v>
      </c>
      <c r="J69" t="s">
        <v>66</v>
      </c>
      <c r="K69" t="s">
        <v>72</v>
      </c>
    </row>
    <row r="70" spans="1:11" x14ac:dyDescent="0.25">
      <c r="E70" s="2"/>
      <c r="G70">
        <f t="shared" si="0"/>
        <v>0</v>
      </c>
      <c r="H70" s="8">
        <f t="shared" si="1"/>
        <v>0</v>
      </c>
      <c r="I70" s="8">
        <f t="shared" si="2"/>
        <v>0</v>
      </c>
    </row>
    <row r="71" spans="1:11" x14ac:dyDescent="0.25">
      <c r="A71" t="s">
        <v>21</v>
      </c>
      <c r="C71" t="s">
        <v>22</v>
      </c>
      <c r="D71">
        <v>1</v>
      </c>
      <c r="E71" s="2">
        <v>0</v>
      </c>
      <c r="F71">
        <v>1</v>
      </c>
      <c r="G71">
        <f t="shared" si="0"/>
        <v>0</v>
      </c>
      <c r="H71" s="8">
        <f t="shared" si="1"/>
        <v>0</v>
      </c>
      <c r="I71" s="8">
        <f t="shared" si="2"/>
        <v>0</v>
      </c>
      <c r="K71" t="s">
        <v>36</v>
      </c>
    </row>
    <row r="72" spans="1:11" x14ac:dyDescent="0.25">
      <c r="A72" t="s">
        <v>21</v>
      </c>
      <c r="C72" t="s">
        <v>23</v>
      </c>
      <c r="D72">
        <v>3</v>
      </c>
      <c r="E72" s="2">
        <v>0</v>
      </c>
      <c r="F72">
        <v>3</v>
      </c>
      <c r="G72">
        <f t="shared" si="0"/>
        <v>0</v>
      </c>
      <c r="H72" s="8">
        <f t="shared" si="1"/>
        <v>0</v>
      </c>
      <c r="I72" s="8">
        <f t="shared" si="2"/>
        <v>0</v>
      </c>
      <c r="K72" t="s">
        <v>36</v>
      </c>
    </row>
    <row r="73" spans="1:11" x14ac:dyDescent="0.25">
      <c r="A73" t="s">
        <v>21</v>
      </c>
      <c r="C73" t="s">
        <v>24</v>
      </c>
      <c r="D73">
        <v>3</v>
      </c>
      <c r="E73" s="2">
        <v>0</v>
      </c>
      <c r="F73">
        <v>3</v>
      </c>
      <c r="G73">
        <f t="shared" si="0"/>
        <v>0</v>
      </c>
      <c r="H73" s="8">
        <f t="shared" si="1"/>
        <v>0</v>
      </c>
      <c r="I73" s="8">
        <f t="shared" si="2"/>
        <v>0</v>
      </c>
      <c r="K73" t="s">
        <v>37</v>
      </c>
    </row>
    <row r="74" spans="1:11" x14ac:dyDescent="0.25">
      <c r="A74" t="s">
        <v>21</v>
      </c>
      <c r="B74" t="s">
        <v>75</v>
      </c>
      <c r="C74" t="s">
        <v>88</v>
      </c>
      <c r="D74">
        <v>15</v>
      </c>
      <c r="E74" s="2">
        <v>2.16</v>
      </c>
      <c r="F74">
        <v>15</v>
      </c>
      <c r="G74">
        <f t="shared" si="0"/>
        <v>0</v>
      </c>
      <c r="H74" s="8">
        <f t="shared" si="1"/>
        <v>0</v>
      </c>
      <c r="I74" s="8">
        <f t="shared" si="2"/>
        <v>32.400000000000006</v>
      </c>
      <c r="J74" t="s">
        <v>41</v>
      </c>
      <c r="K74" t="s">
        <v>76</v>
      </c>
    </row>
    <row r="75" spans="1:11" x14ac:dyDescent="0.25">
      <c r="A75" t="s">
        <v>21</v>
      </c>
      <c r="B75" t="s">
        <v>49</v>
      </c>
      <c r="C75" t="s">
        <v>25</v>
      </c>
      <c r="D75">
        <v>6</v>
      </c>
      <c r="E75" s="2">
        <v>2.2999999999999998</v>
      </c>
      <c r="F75">
        <v>6</v>
      </c>
      <c r="G75">
        <f t="shared" si="0"/>
        <v>0</v>
      </c>
      <c r="H75" s="8">
        <f t="shared" si="1"/>
        <v>0</v>
      </c>
      <c r="I75" s="8">
        <f t="shared" si="2"/>
        <v>13.799999999999999</v>
      </c>
      <c r="J75" t="s">
        <v>41</v>
      </c>
    </row>
    <row r="76" spans="1:11" x14ac:dyDescent="0.25">
      <c r="A76" t="s">
        <v>21</v>
      </c>
      <c r="C76" t="s">
        <v>140</v>
      </c>
      <c r="D76">
        <v>3</v>
      </c>
      <c r="E76" s="2">
        <v>42.25</v>
      </c>
      <c r="F76">
        <v>3</v>
      </c>
      <c r="G76">
        <f t="shared" ref="G76:G107" si="7">D76-F76</f>
        <v>0</v>
      </c>
      <c r="H76" s="8">
        <f t="shared" si="1"/>
        <v>0</v>
      </c>
      <c r="I76" s="8">
        <f t="shared" si="2"/>
        <v>126.75</v>
      </c>
      <c r="K76" s="23" t="s">
        <v>132</v>
      </c>
    </row>
    <row r="77" spans="1:11" x14ac:dyDescent="0.25">
      <c r="A77" t="s">
        <v>21</v>
      </c>
      <c r="B77" s="16" t="s">
        <v>168</v>
      </c>
      <c r="C77" t="s">
        <v>169</v>
      </c>
      <c r="D77">
        <v>2</v>
      </c>
      <c r="E77" s="2">
        <v>13.58</v>
      </c>
      <c r="F77">
        <v>2</v>
      </c>
      <c r="G77">
        <f t="shared" si="7"/>
        <v>0</v>
      </c>
      <c r="H77" s="8">
        <f t="shared" si="1"/>
        <v>0</v>
      </c>
      <c r="I77" s="8">
        <f t="shared" si="2"/>
        <v>27.16</v>
      </c>
      <c r="J77" t="s">
        <v>41</v>
      </c>
      <c r="K77" t="s">
        <v>83</v>
      </c>
    </row>
    <row r="78" spans="1:11" x14ac:dyDescent="0.25">
      <c r="A78" t="s">
        <v>21</v>
      </c>
      <c r="B78" t="s">
        <v>170</v>
      </c>
      <c r="C78" t="s">
        <v>171</v>
      </c>
      <c r="D78">
        <v>2</v>
      </c>
      <c r="E78" s="2">
        <v>9.9499999999999993</v>
      </c>
      <c r="F78">
        <v>2</v>
      </c>
      <c r="G78">
        <f t="shared" si="7"/>
        <v>0</v>
      </c>
      <c r="H78" s="8">
        <f t="shared" si="1"/>
        <v>0</v>
      </c>
      <c r="I78" s="8">
        <f t="shared" si="2"/>
        <v>19.899999999999999</v>
      </c>
      <c r="J78" t="s">
        <v>41</v>
      </c>
    </row>
    <row r="79" spans="1:11" x14ac:dyDescent="0.25">
      <c r="A79" t="s">
        <v>30</v>
      </c>
      <c r="B79" s="19" t="s">
        <v>126</v>
      </c>
      <c r="C79" t="s">
        <v>86</v>
      </c>
      <c r="D79">
        <v>1</v>
      </c>
      <c r="E79" s="2">
        <v>59.95</v>
      </c>
      <c r="F79">
        <v>1</v>
      </c>
      <c r="G79">
        <f t="shared" si="7"/>
        <v>0</v>
      </c>
      <c r="H79" s="8">
        <f>IF(((D79-F79)*E79 &gt;0), (D79-F79)*E79, 0)</f>
        <v>0</v>
      </c>
      <c r="I79" s="8">
        <f>D79*E79</f>
        <v>59.95</v>
      </c>
      <c r="J79" t="s">
        <v>127</v>
      </c>
    </row>
    <row r="80" spans="1:11" x14ac:dyDescent="0.25">
      <c r="A80" t="s">
        <v>30</v>
      </c>
      <c r="B80" s="21" t="s">
        <v>186</v>
      </c>
      <c r="C80" t="s">
        <v>128</v>
      </c>
      <c r="D80">
        <v>1</v>
      </c>
      <c r="E80" s="2">
        <v>52.19</v>
      </c>
      <c r="F80">
        <v>0</v>
      </c>
      <c r="G80">
        <f t="shared" si="7"/>
        <v>1</v>
      </c>
      <c r="H80" s="8">
        <f>IF(((D80-F80)*E80 &gt;0), (D80-F80)*E80, 0)</f>
        <v>52.19</v>
      </c>
      <c r="I80" s="8">
        <f>D80*E80</f>
        <v>52.19</v>
      </c>
      <c r="J80" t="s">
        <v>185</v>
      </c>
    </row>
    <row r="82" spans="1:11" x14ac:dyDescent="0.25">
      <c r="G82">
        <f t="shared" si="7"/>
        <v>0</v>
      </c>
    </row>
    <row r="83" spans="1:11" x14ac:dyDescent="0.25">
      <c r="A83" t="s">
        <v>30</v>
      </c>
      <c r="B83" t="s">
        <v>161</v>
      </c>
      <c r="C83" t="s">
        <v>82</v>
      </c>
      <c r="D83">
        <v>1</v>
      </c>
      <c r="E83" s="2">
        <v>67.099999999999994</v>
      </c>
      <c r="F83">
        <v>1</v>
      </c>
      <c r="G83">
        <f t="shared" si="7"/>
        <v>0</v>
      </c>
      <c r="H83" s="8">
        <f t="shared" si="1"/>
        <v>0</v>
      </c>
      <c r="I83" s="8">
        <f t="shared" si="2"/>
        <v>67.099999999999994</v>
      </c>
      <c r="J83" t="s">
        <v>60</v>
      </c>
      <c r="K83" t="s">
        <v>87</v>
      </c>
    </row>
    <row r="84" spans="1:11" x14ac:dyDescent="0.25">
      <c r="E84" s="2"/>
      <c r="G84">
        <f t="shared" si="7"/>
        <v>0</v>
      </c>
      <c r="H84" s="8"/>
    </row>
    <row r="85" spans="1:11" x14ac:dyDescent="0.25">
      <c r="E85" s="1" t="s">
        <v>35</v>
      </c>
      <c r="G85">
        <f t="shared" si="7"/>
        <v>0</v>
      </c>
      <c r="H85" s="8">
        <f>SUM(H8:H84)</f>
        <v>178.19</v>
      </c>
      <c r="I85" s="8">
        <f>SUM(I8:I83)</f>
        <v>2309.4551999999999</v>
      </c>
    </row>
    <row r="86" spans="1:11" x14ac:dyDescent="0.25">
      <c r="G86">
        <f t="shared" si="7"/>
        <v>0</v>
      </c>
    </row>
    <row r="87" spans="1:11" x14ac:dyDescent="0.25">
      <c r="G87">
        <f t="shared" si="7"/>
        <v>0</v>
      </c>
    </row>
    <row r="88" spans="1:11" x14ac:dyDescent="0.25">
      <c r="A88" s="1" t="s">
        <v>172</v>
      </c>
      <c r="G88">
        <f t="shared" si="7"/>
        <v>0</v>
      </c>
    </row>
    <row r="89" spans="1:11" x14ac:dyDescent="0.25">
      <c r="G89">
        <f t="shared" si="7"/>
        <v>0</v>
      </c>
    </row>
    <row r="90" spans="1:11" x14ac:dyDescent="0.25">
      <c r="A90" t="s">
        <v>30</v>
      </c>
      <c r="C90" t="s">
        <v>84</v>
      </c>
      <c r="D90">
        <v>1</v>
      </c>
      <c r="E90" s="2">
        <v>125</v>
      </c>
      <c r="F90">
        <v>0</v>
      </c>
      <c r="G90">
        <f t="shared" si="7"/>
        <v>1</v>
      </c>
      <c r="H90" s="8">
        <f t="shared" ref="H90:H98" si="8">IF(((D90-F90)*E90 &gt;0), (D90-F90)*E90, 0)</f>
        <v>125</v>
      </c>
      <c r="I90" s="8">
        <f t="shared" ref="I90:I98" si="9">D90*E90</f>
        <v>125</v>
      </c>
      <c r="J90" s="4" t="s">
        <v>85</v>
      </c>
    </row>
    <row r="91" spans="1:11" x14ac:dyDescent="0.25">
      <c r="A91" t="s">
        <v>30</v>
      </c>
      <c r="C91" t="s">
        <v>122</v>
      </c>
      <c r="D91">
        <v>1</v>
      </c>
      <c r="E91" s="2">
        <v>59.95</v>
      </c>
      <c r="F91">
        <v>0</v>
      </c>
      <c r="G91">
        <f t="shared" si="7"/>
        <v>1</v>
      </c>
      <c r="H91" s="8">
        <f t="shared" si="8"/>
        <v>59.95</v>
      </c>
      <c r="I91" s="8">
        <f t="shared" si="9"/>
        <v>59.95</v>
      </c>
      <c r="J91" t="s">
        <v>123</v>
      </c>
    </row>
    <row r="92" spans="1:11" x14ac:dyDescent="0.25">
      <c r="A92" t="s">
        <v>14</v>
      </c>
      <c r="C92" s="12" t="s">
        <v>47</v>
      </c>
      <c r="D92">
        <v>1</v>
      </c>
      <c r="E92" s="2">
        <v>17.5</v>
      </c>
      <c r="F92">
        <v>0</v>
      </c>
      <c r="G92">
        <f t="shared" si="7"/>
        <v>1</v>
      </c>
      <c r="H92" s="8">
        <f t="shared" si="8"/>
        <v>17.5</v>
      </c>
      <c r="I92" s="8">
        <f t="shared" si="9"/>
        <v>17.5</v>
      </c>
      <c r="J92" t="s">
        <v>48</v>
      </c>
    </row>
    <row r="93" spans="1:11" x14ac:dyDescent="0.25">
      <c r="A93" t="s">
        <v>21</v>
      </c>
      <c r="B93" t="s">
        <v>28</v>
      </c>
      <c r="C93" t="s">
        <v>26</v>
      </c>
      <c r="D93">
        <v>3</v>
      </c>
      <c r="E93" s="2">
        <v>45</v>
      </c>
      <c r="F93">
        <v>0</v>
      </c>
      <c r="G93">
        <f t="shared" si="7"/>
        <v>3</v>
      </c>
      <c r="H93" s="8">
        <f t="shared" si="8"/>
        <v>135</v>
      </c>
      <c r="I93" s="8">
        <f t="shared" si="9"/>
        <v>135</v>
      </c>
      <c r="J93" t="s">
        <v>27</v>
      </c>
    </row>
    <row r="94" spans="1:11" x14ac:dyDescent="0.25">
      <c r="A94" t="s">
        <v>13</v>
      </c>
      <c r="C94" t="s">
        <v>50</v>
      </c>
      <c r="D94">
        <v>0</v>
      </c>
      <c r="E94" s="2">
        <v>1.91</v>
      </c>
      <c r="F94">
        <v>0</v>
      </c>
      <c r="G94">
        <f t="shared" si="7"/>
        <v>0</v>
      </c>
      <c r="H94" s="8">
        <f t="shared" si="8"/>
        <v>0</v>
      </c>
      <c r="I94" s="8">
        <f t="shared" si="9"/>
        <v>0</v>
      </c>
      <c r="J94" t="s">
        <v>51</v>
      </c>
      <c r="K94" t="s">
        <v>151</v>
      </c>
    </row>
    <row r="95" spans="1:11" x14ac:dyDescent="0.25">
      <c r="A95" t="s">
        <v>13</v>
      </c>
      <c r="B95" t="s">
        <v>148</v>
      </c>
      <c r="C95" t="s">
        <v>149</v>
      </c>
      <c r="D95">
        <v>0</v>
      </c>
      <c r="E95" s="2">
        <v>4.3</v>
      </c>
      <c r="F95">
        <v>0</v>
      </c>
      <c r="G95">
        <f t="shared" si="7"/>
        <v>0</v>
      </c>
      <c r="H95" s="8">
        <f t="shared" si="8"/>
        <v>0</v>
      </c>
      <c r="I95" s="8">
        <f t="shared" si="9"/>
        <v>0</v>
      </c>
      <c r="J95" t="s">
        <v>51</v>
      </c>
      <c r="K95" t="s">
        <v>150</v>
      </c>
    </row>
    <row r="96" spans="1:11" ht="15.75" customHeight="1" x14ac:dyDescent="0.25">
      <c r="A96" t="s">
        <v>7</v>
      </c>
      <c r="B96" t="s">
        <v>54</v>
      </c>
      <c r="C96" t="s">
        <v>11</v>
      </c>
      <c r="D96">
        <v>1</v>
      </c>
      <c r="E96" s="2">
        <v>60.51</v>
      </c>
      <c r="F96">
        <v>1</v>
      </c>
      <c r="G96">
        <f t="shared" si="7"/>
        <v>0</v>
      </c>
      <c r="H96" s="8">
        <f t="shared" si="8"/>
        <v>0</v>
      </c>
      <c r="I96" s="8">
        <f t="shared" si="9"/>
        <v>60.51</v>
      </c>
      <c r="J96" t="s">
        <v>53</v>
      </c>
      <c r="K96" t="s">
        <v>63</v>
      </c>
    </row>
    <row r="97" spans="1:11" x14ac:dyDescent="0.25">
      <c r="A97" t="s">
        <v>7</v>
      </c>
      <c r="B97" t="s">
        <v>55</v>
      </c>
      <c r="C97" t="s">
        <v>12</v>
      </c>
      <c r="D97">
        <v>1</v>
      </c>
      <c r="E97" s="2">
        <v>53.69</v>
      </c>
      <c r="F97">
        <v>1</v>
      </c>
      <c r="G97">
        <f t="shared" si="7"/>
        <v>0</v>
      </c>
      <c r="H97" s="8">
        <f t="shared" si="8"/>
        <v>0</v>
      </c>
      <c r="I97" s="8">
        <f t="shared" si="9"/>
        <v>53.69</v>
      </c>
      <c r="J97" t="s">
        <v>53</v>
      </c>
      <c r="K97" t="s">
        <v>64</v>
      </c>
    </row>
    <row r="98" spans="1:11" x14ac:dyDescent="0.25">
      <c r="A98" t="s">
        <v>7</v>
      </c>
      <c r="B98" t="s">
        <v>104</v>
      </c>
      <c r="C98" t="s">
        <v>52</v>
      </c>
      <c r="D98">
        <v>6</v>
      </c>
      <c r="E98" s="2">
        <v>63.45</v>
      </c>
      <c r="F98">
        <v>0</v>
      </c>
      <c r="G98">
        <f t="shared" si="7"/>
        <v>6</v>
      </c>
      <c r="H98" s="8">
        <f t="shared" si="8"/>
        <v>380.70000000000005</v>
      </c>
      <c r="I98" s="8">
        <f t="shared" si="9"/>
        <v>380.70000000000005</v>
      </c>
      <c r="J98" t="s">
        <v>53</v>
      </c>
      <c r="K98" t="s">
        <v>78</v>
      </c>
    </row>
    <row r="99" spans="1:11" x14ac:dyDescent="0.25">
      <c r="A99" t="s">
        <v>7</v>
      </c>
      <c r="B99" t="s">
        <v>104</v>
      </c>
      <c r="C99" t="s">
        <v>115</v>
      </c>
      <c r="D99">
        <v>6</v>
      </c>
      <c r="E99" s="2"/>
      <c r="F99">
        <v>0</v>
      </c>
      <c r="G99">
        <f t="shared" si="7"/>
        <v>6</v>
      </c>
      <c r="H99" s="8"/>
      <c r="I99" s="8"/>
      <c r="J99" t="s">
        <v>53</v>
      </c>
      <c r="K99" t="s">
        <v>116</v>
      </c>
    </row>
    <row r="100" spans="1:11" x14ac:dyDescent="0.25">
      <c r="B100" s="20">
        <v>4366</v>
      </c>
      <c r="C100" t="s">
        <v>9</v>
      </c>
      <c r="D100">
        <v>12</v>
      </c>
      <c r="E100" s="2">
        <v>5.85</v>
      </c>
      <c r="F100">
        <v>0</v>
      </c>
      <c r="G100">
        <f t="shared" si="7"/>
        <v>12</v>
      </c>
      <c r="H100" s="8">
        <f t="shared" ref="H100:H101" si="10">IF(((D100-F100)*E100 &gt;0), (D100-F100)*E100, 0)</f>
        <v>70.199999999999989</v>
      </c>
      <c r="I100" s="8">
        <f t="shared" ref="I100:I101" si="11">D100*E100</f>
        <v>70.199999999999989</v>
      </c>
      <c r="J100" t="s">
        <v>53</v>
      </c>
    </row>
    <row r="101" spans="1:11" x14ac:dyDescent="0.25">
      <c r="B101" s="20">
        <v>4334</v>
      </c>
      <c r="C101" t="s">
        <v>10</v>
      </c>
      <c r="D101">
        <v>15</v>
      </c>
      <c r="E101" s="2">
        <v>6.25</v>
      </c>
      <c r="F101">
        <v>0</v>
      </c>
      <c r="G101">
        <f t="shared" si="7"/>
        <v>15</v>
      </c>
      <c r="H101" s="8">
        <f t="shared" si="10"/>
        <v>93.75</v>
      </c>
      <c r="I101" s="8">
        <f t="shared" si="11"/>
        <v>93.75</v>
      </c>
      <c r="J101" t="s">
        <v>53</v>
      </c>
    </row>
    <row r="102" spans="1:11" x14ac:dyDescent="0.25">
      <c r="B102" t="s">
        <v>93</v>
      </c>
      <c r="C102" t="s">
        <v>57</v>
      </c>
      <c r="D102">
        <v>3</v>
      </c>
      <c r="E102" s="2">
        <v>4.3</v>
      </c>
      <c r="F102">
        <v>0</v>
      </c>
      <c r="G102">
        <f t="shared" si="7"/>
        <v>3</v>
      </c>
      <c r="H102" s="8">
        <f>IF(((D102-F102)*E102 &gt;0), (D102-F102)*E102, 0)</f>
        <v>12.899999999999999</v>
      </c>
      <c r="I102" s="8">
        <f>D102*E102</f>
        <v>12.899999999999999</v>
      </c>
      <c r="J102" t="s">
        <v>53</v>
      </c>
      <c r="K102" t="s">
        <v>58</v>
      </c>
    </row>
    <row r="103" spans="1:11" x14ac:dyDescent="0.25">
      <c r="B103" t="s">
        <v>103</v>
      </c>
      <c r="C103" t="s">
        <v>56</v>
      </c>
      <c r="D103">
        <v>30</v>
      </c>
      <c r="E103" s="2">
        <v>6.3</v>
      </c>
      <c r="F103">
        <v>12</v>
      </c>
      <c r="G103">
        <f t="shared" si="7"/>
        <v>18</v>
      </c>
      <c r="H103" s="8">
        <f t="shared" ref="H103:H106" si="12">IF(((D103-F103)*E103 &gt;0), (D103-F103)*E103, 0)</f>
        <v>113.39999999999999</v>
      </c>
      <c r="I103" s="8">
        <f t="shared" ref="I103:I106" si="13">D103*E103</f>
        <v>189</v>
      </c>
      <c r="J103" t="s">
        <v>175</v>
      </c>
      <c r="K103" t="s">
        <v>113</v>
      </c>
    </row>
    <row r="104" spans="1:11" x14ac:dyDescent="0.25">
      <c r="B104" s="18" t="s">
        <v>114</v>
      </c>
      <c r="C104" t="s">
        <v>105</v>
      </c>
      <c r="D104">
        <v>84</v>
      </c>
      <c r="E104" s="2">
        <v>0.37</v>
      </c>
      <c r="F104">
        <v>48</v>
      </c>
      <c r="G104">
        <f t="shared" si="7"/>
        <v>36</v>
      </c>
      <c r="H104" s="8">
        <f t="shared" si="12"/>
        <v>13.32</v>
      </c>
      <c r="I104" s="8">
        <f t="shared" si="13"/>
        <v>31.08</v>
      </c>
      <c r="J104" t="s">
        <v>53</v>
      </c>
      <c r="K104" t="s">
        <v>108</v>
      </c>
    </row>
    <row r="105" spans="1:11" x14ac:dyDescent="0.25">
      <c r="B105" t="s">
        <v>110</v>
      </c>
      <c r="C105" t="s">
        <v>102</v>
      </c>
      <c r="D105">
        <v>6</v>
      </c>
      <c r="E105" s="2">
        <f>8/25</f>
        <v>0.32</v>
      </c>
      <c r="F105">
        <v>0</v>
      </c>
      <c r="G105">
        <f t="shared" si="7"/>
        <v>6</v>
      </c>
      <c r="H105" s="8">
        <f t="shared" si="12"/>
        <v>1.92</v>
      </c>
      <c r="I105" s="8">
        <f t="shared" si="13"/>
        <v>1.92</v>
      </c>
      <c r="J105" t="s">
        <v>53</v>
      </c>
      <c r="K105" t="s">
        <v>112</v>
      </c>
    </row>
    <row r="106" spans="1:11" x14ac:dyDescent="0.25">
      <c r="B106" t="s">
        <v>109</v>
      </c>
      <c r="C106" t="s">
        <v>77</v>
      </c>
      <c r="D106">
        <v>60</v>
      </c>
      <c r="E106" s="2">
        <f>8.4/10</f>
        <v>0.84000000000000008</v>
      </c>
      <c r="F106">
        <v>2</v>
      </c>
      <c r="G106">
        <f t="shared" si="7"/>
        <v>58</v>
      </c>
      <c r="H106" s="8">
        <f t="shared" si="12"/>
        <v>48.720000000000006</v>
      </c>
      <c r="I106" s="8">
        <f t="shared" si="13"/>
        <v>50.400000000000006</v>
      </c>
      <c r="J106" t="s">
        <v>53</v>
      </c>
      <c r="K106" t="s">
        <v>111</v>
      </c>
    </row>
    <row r="107" spans="1:11" x14ac:dyDescent="0.25">
      <c r="A107" t="s">
        <v>7</v>
      </c>
      <c r="B107" s="18" t="s">
        <v>182</v>
      </c>
      <c r="C107" t="s">
        <v>106</v>
      </c>
      <c r="D107">
        <v>36</v>
      </c>
      <c r="E107" s="2">
        <v>0.9</v>
      </c>
      <c r="F107">
        <v>0</v>
      </c>
      <c r="G107">
        <f t="shared" si="7"/>
        <v>36</v>
      </c>
      <c r="H107" s="8">
        <f>IF(((D107-F107)*E107 &gt;0), (D107-F107)*E107, 0)</f>
        <v>32.4</v>
      </c>
      <c r="I107" s="8">
        <f>D107*E107</f>
        <v>32.4</v>
      </c>
      <c r="J107" t="s">
        <v>41</v>
      </c>
      <c r="K107" t="s">
        <v>107</v>
      </c>
    </row>
    <row r="108" spans="1:11" x14ac:dyDescent="0.25">
      <c r="A108" t="s">
        <v>30</v>
      </c>
      <c r="B108" s="16" t="s">
        <v>130</v>
      </c>
      <c r="C108" t="s">
        <v>128</v>
      </c>
      <c r="D108">
        <v>1</v>
      </c>
      <c r="E108" s="2">
        <v>92.5</v>
      </c>
      <c r="F108">
        <v>0</v>
      </c>
      <c r="G108">
        <f>D108-F108</f>
        <v>1</v>
      </c>
      <c r="H108" s="8">
        <f>IF(((D108-F108)*E108 &gt;0), (D108-F108)*E108, 0)</f>
        <v>92.5</v>
      </c>
      <c r="I108" s="8">
        <f>D108*E108</f>
        <v>92.5</v>
      </c>
      <c r="J108" t="s">
        <v>129</v>
      </c>
      <c r="K108" t="s">
        <v>131</v>
      </c>
    </row>
  </sheetData>
  <hyperlinks>
    <hyperlink ref="J90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9"/>
  <sheetViews>
    <sheetView topLeftCell="A10" workbookViewId="0">
      <selection activeCell="G31" sqref="G31"/>
    </sheetView>
  </sheetViews>
  <sheetFormatPr defaultRowHeight="15" x14ac:dyDescent="0.25"/>
  <cols>
    <col min="2" max="2" width="16.42578125" customWidth="1"/>
  </cols>
  <sheetData>
    <row r="3" spans="2:14" ht="18.75" x14ac:dyDescent="0.3">
      <c r="B3" s="22" t="s">
        <v>214</v>
      </c>
    </row>
    <row r="5" spans="2:14" x14ac:dyDescent="0.25">
      <c r="B5" s="1" t="s">
        <v>215</v>
      </c>
    </row>
    <row r="6" spans="2:14" x14ac:dyDescent="0.25">
      <c r="B6" t="s">
        <v>193</v>
      </c>
    </row>
    <row r="7" spans="2:14" x14ac:dyDescent="0.25">
      <c r="B7" t="s">
        <v>194</v>
      </c>
      <c r="M7">
        <f>12/0.33</f>
        <v>36.36363636363636</v>
      </c>
    </row>
    <row r="8" spans="2:14" x14ac:dyDescent="0.25">
      <c r="M8">
        <f>12/72</f>
        <v>0.16666666666666666</v>
      </c>
      <c r="N8" t="s">
        <v>216</v>
      </c>
    </row>
    <row r="9" spans="2:14" x14ac:dyDescent="0.25">
      <c r="B9" t="s">
        <v>195</v>
      </c>
    </row>
    <row r="10" spans="2:14" x14ac:dyDescent="0.25">
      <c r="B10" t="s">
        <v>196</v>
      </c>
    </row>
    <row r="11" spans="2:14" x14ac:dyDescent="0.25">
      <c r="M11">
        <f>444/18</f>
        <v>24.666666666666668</v>
      </c>
    </row>
    <row r="12" spans="2:14" x14ac:dyDescent="0.25">
      <c r="B12" t="s">
        <v>197</v>
      </c>
    </row>
    <row r="13" spans="2:14" x14ac:dyDescent="0.25">
      <c r="M13">
        <f>24*9</f>
        <v>216</v>
      </c>
    </row>
    <row r="14" spans="2:14" x14ac:dyDescent="0.25">
      <c r="B14" t="s">
        <v>225</v>
      </c>
    </row>
    <row r="15" spans="2:14" x14ac:dyDescent="0.25">
      <c r="B15" t="s">
        <v>226</v>
      </c>
    </row>
    <row r="16" spans="2:14" x14ac:dyDescent="0.25">
      <c r="B16" t="s">
        <v>227</v>
      </c>
    </row>
    <row r="18" spans="2:5" x14ac:dyDescent="0.25">
      <c r="B18" t="s">
        <v>217</v>
      </c>
    </row>
    <row r="20" spans="2:5" x14ac:dyDescent="0.25">
      <c r="B20" t="s">
        <v>198</v>
      </c>
    </row>
    <row r="21" spans="2:5" x14ac:dyDescent="0.25">
      <c r="B21" t="s">
        <v>199</v>
      </c>
    </row>
    <row r="22" spans="2:5" x14ac:dyDescent="0.25">
      <c r="B22" t="s">
        <v>200</v>
      </c>
    </row>
    <row r="24" spans="2:5" x14ac:dyDescent="0.25">
      <c r="B24" s="1" t="s">
        <v>236</v>
      </c>
    </row>
    <row r="25" spans="2:5" x14ac:dyDescent="0.25">
      <c r="B25" t="s">
        <v>237</v>
      </c>
      <c r="E25" t="s">
        <v>238</v>
      </c>
    </row>
    <row r="27" spans="2:5" x14ac:dyDescent="0.25">
      <c r="B27" t="s">
        <v>239</v>
      </c>
    </row>
    <row r="28" spans="2:5" x14ac:dyDescent="0.25">
      <c r="B28" t="s">
        <v>240</v>
      </c>
      <c r="C28" t="s">
        <v>241</v>
      </c>
      <c r="E28" t="s">
        <v>244</v>
      </c>
    </row>
    <row r="29" spans="2:5" x14ac:dyDescent="0.25">
      <c r="B29" t="s">
        <v>242</v>
      </c>
      <c r="E29" t="s">
        <v>243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8"/>
  <sheetViews>
    <sheetView workbookViewId="0">
      <selection activeCell="B10" sqref="B10"/>
    </sheetView>
  </sheetViews>
  <sheetFormatPr defaultRowHeight="15" x14ac:dyDescent="0.25"/>
  <sheetData>
    <row r="2" spans="2:2" x14ac:dyDescent="0.25">
      <c r="B2" t="s">
        <v>221</v>
      </c>
    </row>
    <row r="4" spans="2:2" x14ac:dyDescent="0.25">
      <c r="B4" t="s">
        <v>222</v>
      </c>
    </row>
    <row r="6" spans="2:2" x14ac:dyDescent="0.25">
      <c r="B6" t="s">
        <v>223</v>
      </c>
    </row>
    <row r="8" spans="2:2" x14ac:dyDescent="0.25">
      <c r="B8" t="s">
        <v>224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7"/>
  <sheetViews>
    <sheetView workbookViewId="0">
      <selection activeCell="D11" sqref="D11"/>
    </sheetView>
  </sheetViews>
  <sheetFormatPr defaultRowHeight="15" x14ac:dyDescent="0.25"/>
  <cols>
    <col min="2" max="2" width="12.5703125" customWidth="1"/>
  </cols>
  <sheetData>
    <row r="3" spans="2:3" x14ac:dyDescent="0.25">
      <c r="B3" s="1" t="s">
        <v>201</v>
      </c>
    </row>
    <row r="5" spans="2:3" x14ac:dyDescent="0.25">
      <c r="B5" t="s">
        <v>209</v>
      </c>
      <c r="C5" t="s">
        <v>210</v>
      </c>
    </row>
    <row r="6" spans="2:3" x14ac:dyDescent="0.25">
      <c r="B6" t="s">
        <v>211</v>
      </c>
      <c r="C6" t="s">
        <v>212</v>
      </c>
    </row>
    <row r="7" spans="2:3" x14ac:dyDescent="0.25">
      <c r="B7" t="s">
        <v>218</v>
      </c>
    </row>
    <row r="8" spans="2:3" x14ac:dyDescent="0.25">
      <c r="B8" t="s">
        <v>219</v>
      </c>
    </row>
    <row r="9" spans="2:3" x14ac:dyDescent="0.25">
      <c r="B9" t="s">
        <v>220</v>
      </c>
    </row>
    <row r="11" spans="2:3" x14ac:dyDescent="0.25">
      <c r="B11" s="1" t="s">
        <v>202</v>
      </c>
    </row>
    <row r="12" spans="2:3" x14ac:dyDescent="0.25">
      <c r="B12" s="12" t="s">
        <v>204</v>
      </c>
    </row>
    <row r="13" spans="2:3" x14ac:dyDescent="0.25">
      <c r="B13" s="12" t="s">
        <v>205</v>
      </c>
      <c r="C13" t="s">
        <v>213</v>
      </c>
    </row>
    <row r="14" spans="2:3" x14ac:dyDescent="0.25">
      <c r="B14" s="12" t="s">
        <v>206</v>
      </c>
    </row>
    <row r="15" spans="2:3" x14ac:dyDescent="0.25">
      <c r="B15" s="12" t="s">
        <v>207</v>
      </c>
    </row>
    <row r="16" spans="2:3" x14ac:dyDescent="0.25">
      <c r="B16" s="12" t="s">
        <v>208</v>
      </c>
    </row>
    <row r="17" spans="2:2" x14ac:dyDescent="0.25">
      <c r="B17" t="s">
        <v>203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Parts</vt:lpstr>
      <vt:lpstr>Design Notes</vt:lpstr>
      <vt:lpstr>Building Notes</vt:lpstr>
      <vt:lpstr>Design Goals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2015-09-12T05:57:39Z</dcterms:modified>
</cp:coreProperties>
</file>